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Цифрова\2023\рік\"/>
    </mc:Choice>
  </mc:AlternateContent>
  <bookViews>
    <workbookView xWindow="0" yWindow="0" windowWidth="21570" windowHeight="10035"/>
  </bookViews>
  <sheets>
    <sheet name="ВИДАТКИ" sheetId="2" r:id="rId1"/>
    <sheet name="ДОХОДИ " sheetId="4" r:id="rId2"/>
  </sheets>
  <definedNames>
    <definedName name="_xlnm.Print_Titles" localSheetId="0">ВИДАТКИ!$5:$7</definedName>
    <definedName name="_xlnm.Print_Titles" localSheetId="1">'ДОХОДИ '!$6:$8</definedName>
    <definedName name="_xlnm.Print_Area" localSheetId="0">ВИДАТКИ!$A$1:$J$87</definedName>
    <definedName name="_xlnm.Print_Area" localSheetId="1">'ДОХОДИ '!$A$1:$J$119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" i="4" l="1"/>
  <c r="G117" i="4" l="1"/>
  <c r="F117" i="4"/>
  <c r="G116" i="4"/>
  <c r="F116" i="4"/>
  <c r="J115" i="4"/>
  <c r="G115" i="4"/>
  <c r="F115" i="4"/>
  <c r="J114" i="4"/>
  <c r="F114" i="4"/>
  <c r="G113" i="4"/>
  <c r="F113" i="4"/>
  <c r="J112" i="4"/>
  <c r="G112" i="4"/>
  <c r="F112" i="4"/>
  <c r="I111" i="4"/>
  <c r="J111" i="4" s="1"/>
  <c r="H111" i="4"/>
  <c r="E111" i="4"/>
  <c r="F111" i="4" s="1"/>
  <c r="D111" i="4"/>
  <c r="G111" i="4" s="1"/>
  <c r="G110" i="4"/>
  <c r="F110" i="4"/>
  <c r="G109" i="4"/>
  <c r="F109" i="4"/>
  <c r="E108" i="4"/>
  <c r="F108" i="4" s="1"/>
  <c r="D108" i="4"/>
  <c r="G108" i="4" s="1"/>
  <c r="G107" i="4"/>
  <c r="F107" i="4"/>
  <c r="F106" i="4"/>
  <c r="E106" i="4"/>
  <c r="E103" i="4" s="1"/>
  <c r="D106" i="4"/>
  <c r="G106" i="4" s="1"/>
  <c r="G105" i="4"/>
  <c r="F105" i="4"/>
  <c r="E104" i="4"/>
  <c r="F104" i="4" s="1"/>
  <c r="D104" i="4"/>
  <c r="G104" i="4" s="1"/>
  <c r="K103" i="4"/>
  <c r="I103" i="4"/>
  <c r="J103" i="4" s="1"/>
  <c r="H103" i="4"/>
  <c r="H102" i="4" s="1"/>
  <c r="D103" i="4"/>
  <c r="D102" i="4" s="1"/>
  <c r="J101" i="4"/>
  <c r="F101" i="4"/>
  <c r="I100" i="4"/>
  <c r="J100" i="4" s="1"/>
  <c r="H100" i="4"/>
  <c r="F100" i="4"/>
  <c r="I99" i="4"/>
  <c r="J99" i="4" s="1"/>
  <c r="H99" i="4"/>
  <c r="H95" i="4" s="1"/>
  <c r="F99" i="4"/>
  <c r="F98" i="4"/>
  <c r="F97" i="4"/>
  <c r="F96" i="4"/>
  <c r="F95" i="4"/>
  <c r="F94" i="4"/>
  <c r="I93" i="4"/>
  <c r="F93" i="4"/>
  <c r="J92" i="4"/>
  <c r="F92" i="4"/>
  <c r="F91" i="4"/>
  <c r="J90" i="4"/>
  <c r="F90" i="4"/>
  <c r="J89" i="4"/>
  <c r="I89" i="4"/>
  <c r="H89" i="4"/>
  <c r="F89" i="4"/>
  <c r="J88" i="4"/>
  <c r="I88" i="4"/>
  <c r="H88" i="4"/>
  <c r="F88" i="4"/>
  <c r="F87" i="4"/>
  <c r="F86" i="4"/>
  <c r="G85" i="4"/>
  <c r="F85" i="4"/>
  <c r="I84" i="4"/>
  <c r="I83" i="4" s="1"/>
  <c r="I62" i="4" s="1"/>
  <c r="H84" i="4"/>
  <c r="F84" i="4"/>
  <c r="E84" i="4"/>
  <c r="G84" i="4" s="1"/>
  <c r="D84" i="4"/>
  <c r="H83" i="4"/>
  <c r="H62" i="4" s="1"/>
  <c r="H119" i="4" s="1"/>
  <c r="D83" i="4"/>
  <c r="G82" i="4"/>
  <c r="F82" i="4"/>
  <c r="G81" i="4"/>
  <c r="F81" i="4"/>
  <c r="G80" i="4"/>
  <c r="F80" i="4"/>
  <c r="F79" i="4"/>
  <c r="E79" i="4"/>
  <c r="G79" i="4" s="1"/>
  <c r="D79" i="4"/>
  <c r="G78" i="4"/>
  <c r="F78" i="4"/>
  <c r="E77" i="4"/>
  <c r="F77" i="4" s="1"/>
  <c r="D77" i="4"/>
  <c r="G77" i="4" s="1"/>
  <c r="G76" i="4"/>
  <c r="F76" i="4"/>
  <c r="G75" i="4"/>
  <c r="F75" i="4"/>
  <c r="G74" i="4"/>
  <c r="F74" i="4"/>
  <c r="G73" i="4"/>
  <c r="F73" i="4"/>
  <c r="E72" i="4"/>
  <c r="F72" i="4" s="1"/>
  <c r="D72" i="4"/>
  <c r="D71" i="4" s="1"/>
  <c r="F70" i="4"/>
  <c r="G69" i="4"/>
  <c r="F69" i="4"/>
  <c r="G68" i="4"/>
  <c r="F68" i="4"/>
  <c r="G67" i="4"/>
  <c r="F67" i="4"/>
  <c r="G66" i="4"/>
  <c r="F66" i="4"/>
  <c r="E66" i="4"/>
  <c r="D66" i="4"/>
  <c r="G65" i="4"/>
  <c r="F65" i="4"/>
  <c r="E64" i="4"/>
  <c r="E63" i="4" s="1"/>
  <c r="D64" i="4"/>
  <c r="G64" i="4" s="1"/>
  <c r="I63" i="4"/>
  <c r="H63" i="4"/>
  <c r="F61" i="4"/>
  <c r="J60" i="4"/>
  <c r="F60" i="4"/>
  <c r="J59" i="4"/>
  <c r="F59" i="4"/>
  <c r="J58" i="4"/>
  <c r="I58" i="4"/>
  <c r="H58" i="4"/>
  <c r="F58" i="4"/>
  <c r="J57" i="4"/>
  <c r="I57" i="4"/>
  <c r="H57" i="4"/>
  <c r="F57" i="4"/>
  <c r="G56" i="4"/>
  <c r="F56" i="4"/>
  <c r="G55" i="4"/>
  <c r="F55" i="4"/>
  <c r="G54" i="4"/>
  <c r="F54" i="4"/>
  <c r="E53" i="4"/>
  <c r="F53" i="4" s="1"/>
  <c r="D53" i="4"/>
  <c r="G53" i="4" s="1"/>
  <c r="G52" i="4"/>
  <c r="F52" i="4"/>
  <c r="G51" i="4"/>
  <c r="F51" i="4"/>
  <c r="E50" i="4"/>
  <c r="F50" i="4" s="1"/>
  <c r="D50" i="4"/>
  <c r="G50" i="4" s="1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E39" i="4"/>
  <c r="E38" i="4" s="1"/>
  <c r="F38" i="4" s="1"/>
  <c r="D39" i="4"/>
  <c r="G39" i="4" s="1"/>
  <c r="D38" i="4"/>
  <c r="G37" i="4"/>
  <c r="F37" i="4"/>
  <c r="G36" i="4"/>
  <c r="F36" i="4"/>
  <c r="E35" i="4"/>
  <c r="F35" i="4" s="1"/>
  <c r="D35" i="4"/>
  <c r="G35" i="4" s="1"/>
  <c r="G34" i="4"/>
  <c r="F34" i="4"/>
  <c r="G33" i="4"/>
  <c r="F33" i="4"/>
  <c r="E33" i="4"/>
  <c r="D33" i="4"/>
  <c r="G32" i="4"/>
  <c r="F32" i="4"/>
  <c r="E31" i="4"/>
  <c r="F31" i="4" s="1"/>
  <c r="D31" i="4"/>
  <c r="G31" i="4" s="1"/>
  <c r="E30" i="4"/>
  <c r="F30" i="4" s="1"/>
  <c r="D30" i="4"/>
  <c r="G30" i="4" s="1"/>
  <c r="G29" i="4"/>
  <c r="F29" i="4"/>
  <c r="G28" i="4"/>
  <c r="F28" i="4"/>
  <c r="E28" i="4"/>
  <c r="D28" i="4"/>
  <c r="G27" i="4"/>
  <c r="F27" i="4"/>
  <c r="E26" i="4"/>
  <c r="E20" i="4" s="1"/>
  <c r="F20" i="4" s="1"/>
  <c r="D26" i="4"/>
  <c r="G26" i="4" s="1"/>
  <c r="G25" i="4"/>
  <c r="F25" i="4"/>
  <c r="G24" i="4"/>
  <c r="F24" i="4"/>
  <c r="E24" i="4"/>
  <c r="D24" i="4"/>
  <c r="G23" i="4"/>
  <c r="F23" i="4"/>
  <c r="G22" i="4"/>
  <c r="F22" i="4"/>
  <c r="G21" i="4"/>
  <c r="F21" i="4"/>
  <c r="E21" i="4"/>
  <c r="D21" i="4"/>
  <c r="G19" i="4"/>
  <c r="F19" i="4"/>
  <c r="E18" i="4"/>
  <c r="E11" i="4" s="1"/>
  <c r="D18" i="4"/>
  <c r="G18" i="4" s="1"/>
  <c r="G17" i="4"/>
  <c r="F17" i="4"/>
  <c r="G16" i="4"/>
  <c r="F16" i="4"/>
  <c r="G15" i="4"/>
  <c r="F15" i="4"/>
  <c r="G14" i="4"/>
  <c r="F14" i="4"/>
  <c r="G13" i="4"/>
  <c r="F13" i="4"/>
  <c r="G12" i="4"/>
  <c r="F12" i="4"/>
  <c r="E12" i="4"/>
  <c r="D12" i="4"/>
  <c r="J10" i="4"/>
  <c r="I10" i="4"/>
  <c r="H10" i="4"/>
  <c r="G83" i="4" l="1"/>
  <c r="F103" i="4"/>
  <c r="E102" i="4"/>
  <c r="F102" i="4" s="1"/>
  <c r="G38" i="4"/>
  <c r="J62" i="4"/>
  <c r="F11" i="4"/>
  <c r="E10" i="4"/>
  <c r="H118" i="4"/>
  <c r="F63" i="4"/>
  <c r="G102" i="4"/>
  <c r="G72" i="4"/>
  <c r="G103" i="4"/>
  <c r="D11" i="4"/>
  <c r="F18" i="4"/>
  <c r="D20" i="4"/>
  <c r="G20" i="4" s="1"/>
  <c r="F26" i="4"/>
  <c r="F39" i="4"/>
  <c r="D63" i="4"/>
  <c r="F64" i="4"/>
  <c r="E71" i="4"/>
  <c r="F71" i="4" s="1"/>
  <c r="E83" i="4"/>
  <c r="F83" i="4" s="1"/>
  <c r="I95" i="4"/>
  <c r="J95" i="4" s="1"/>
  <c r="I102" i="4"/>
  <c r="J102" i="4" s="1"/>
  <c r="J9" i="2"/>
  <c r="J10" i="2"/>
  <c r="C82" i="2"/>
  <c r="C75" i="2"/>
  <c r="C60" i="2"/>
  <c r="C54" i="2"/>
  <c r="C49" i="2"/>
  <c r="C43" i="2"/>
  <c r="C35" i="2"/>
  <c r="C28" i="2"/>
  <c r="C13" i="2"/>
  <c r="C9" i="2"/>
  <c r="C87" i="2" s="1"/>
  <c r="J69" i="2"/>
  <c r="J68" i="2"/>
  <c r="J67" i="2"/>
  <c r="J27" i="2"/>
  <c r="I13" i="2"/>
  <c r="H13" i="2"/>
  <c r="I75" i="2"/>
  <c r="H75" i="2"/>
  <c r="E75" i="2"/>
  <c r="D75" i="2"/>
  <c r="E13" i="2"/>
  <c r="D13" i="2"/>
  <c r="G26" i="2"/>
  <c r="F26" i="2"/>
  <c r="G10" i="2"/>
  <c r="F10" i="2"/>
  <c r="D10" i="4" l="1"/>
  <c r="G11" i="4"/>
  <c r="E62" i="4"/>
  <c r="F62" i="4" s="1"/>
  <c r="I118" i="4"/>
  <c r="J118" i="4" s="1"/>
  <c r="I119" i="4"/>
  <c r="J119" i="4" s="1"/>
  <c r="D62" i="4"/>
  <c r="G63" i="4"/>
  <c r="E118" i="4"/>
  <c r="F10" i="4"/>
  <c r="G71" i="4"/>
  <c r="F118" i="4" l="1"/>
  <c r="G62" i="4"/>
  <c r="E119" i="4"/>
  <c r="D119" i="4"/>
  <c r="D118" i="4"/>
  <c r="G118" i="4" s="1"/>
  <c r="G10" i="4"/>
  <c r="H82" i="2"/>
  <c r="J85" i="2"/>
  <c r="I60" i="2"/>
  <c r="H60" i="2"/>
  <c r="J62" i="2"/>
  <c r="I35" i="2"/>
  <c r="J41" i="2"/>
  <c r="J25" i="2"/>
  <c r="J24" i="2"/>
  <c r="G58" i="2"/>
  <c r="F58" i="2"/>
  <c r="I54" i="2"/>
  <c r="H54" i="2"/>
  <c r="E54" i="2"/>
  <c r="D54" i="2"/>
  <c r="G53" i="2"/>
  <c r="F53" i="2"/>
  <c r="I49" i="2"/>
  <c r="H49" i="2"/>
  <c r="E49" i="2"/>
  <c r="D49" i="2"/>
  <c r="J11" i="2"/>
  <c r="I9" i="2"/>
  <c r="H9" i="2"/>
  <c r="G12" i="2"/>
  <c r="F12" i="2"/>
  <c r="E9" i="2"/>
  <c r="D9" i="2"/>
  <c r="F119" i="4" l="1"/>
  <c r="G119" i="4"/>
  <c r="J86" i="2" l="1"/>
  <c r="J77" i="2"/>
  <c r="J34" i="2"/>
  <c r="J17" i="2"/>
  <c r="J21" i="2"/>
  <c r="G84" i="2"/>
  <c r="F84" i="2"/>
  <c r="E82" i="2"/>
  <c r="D82" i="2"/>
  <c r="H35" i="2"/>
  <c r="E35" i="2"/>
  <c r="D35" i="2"/>
  <c r="G23" i="2"/>
  <c r="F23" i="2"/>
  <c r="G20" i="2"/>
  <c r="F20" i="2"/>
  <c r="J56" i="2" l="1"/>
  <c r="H43" i="2"/>
  <c r="H28" i="2"/>
  <c r="G83" i="2"/>
  <c r="G85" i="2"/>
  <c r="F83" i="2"/>
  <c r="E60" i="2"/>
  <c r="D60" i="2"/>
  <c r="I82" i="2"/>
  <c r="J72" i="2"/>
  <c r="J61" i="2"/>
  <c r="G61" i="2"/>
  <c r="F61" i="2"/>
  <c r="F13" i="2"/>
  <c r="I43" i="2"/>
  <c r="E43" i="2"/>
  <c r="D43" i="2"/>
  <c r="J82" i="2" l="1"/>
  <c r="J54" i="2"/>
  <c r="G43" i="2"/>
  <c r="F43" i="2"/>
  <c r="H87" i="2"/>
  <c r="I28" i="2" l="1"/>
  <c r="J28" i="2" s="1"/>
  <c r="F55" i="2"/>
  <c r="F56" i="2"/>
  <c r="G50" i="2"/>
  <c r="F50" i="2"/>
  <c r="J64" i="2" l="1"/>
  <c r="J66" i="2"/>
  <c r="J75" i="2"/>
  <c r="J49" i="2"/>
  <c r="J51" i="2"/>
  <c r="J60" i="2" l="1"/>
  <c r="G76" i="2"/>
  <c r="G79" i="2"/>
  <c r="G81" i="2"/>
  <c r="F76" i="2"/>
  <c r="F79" i="2"/>
  <c r="F81" i="2"/>
  <c r="G86" i="2"/>
  <c r="F86" i="2"/>
  <c r="G68" i="2"/>
  <c r="G71" i="2"/>
  <c r="G73" i="2"/>
  <c r="F68" i="2"/>
  <c r="F70" i="2"/>
  <c r="F71" i="2"/>
  <c r="F73" i="2"/>
  <c r="G48" i="2"/>
  <c r="F48" i="2"/>
  <c r="G36" i="2"/>
  <c r="G37" i="2"/>
  <c r="G38" i="2"/>
  <c r="G39" i="2"/>
  <c r="G40" i="2"/>
  <c r="F36" i="2"/>
  <c r="F37" i="2"/>
  <c r="F38" i="2"/>
  <c r="F39" i="2"/>
  <c r="F40" i="2"/>
  <c r="G75" i="2" l="1"/>
  <c r="F75" i="2"/>
  <c r="J44" i="2"/>
  <c r="J45" i="2"/>
  <c r="J46" i="2"/>
  <c r="D28" i="2"/>
  <c r="E28" i="2"/>
  <c r="F57" i="2"/>
  <c r="G57" i="2"/>
  <c r="J18" i="2" l="1"/>
  <c r="J15" i="2"/>
  <c r="J14" i="2"/>
  <c r="F85" i="2"/>
  <c r="G74" i="2"/>
  <c r="F74" i="2"/>
  <c r="G56" i="2"/>
  <c r="G52" i="2"/>
  <c r="F52" i="2"/>
  <c r="G51" i="2"/>
  <c r="F51" i="2"/>
  <c r="G47" i="2"/>
  <c r="F47" i="2"/>
  <c r="G46" i="2"/>
  <c r="F46" i="2"/>
  <c r="G45" i="2"/>
  <c r="F45" i="2"/>
  <c r="G44" i="2"/>
  <c r="F44" i="2"/>
  <c r="G42" i="2"/>
  <c r="F42" i="2"/>
  <c r="G41" i="2"/>
  <c r="F41" i="2"/>
  <c r="G34" i="2"/>
  <c r="F34" i="2"/>
  <c r="G33" i="2"/>
  <c r="F33" i="2"/>
  <c r="G32" i="2"/>
  <c r="F32" i="2"/>
  <c r="G31" i="2"/>
  <c r="F31" i="2"/>
  <c r="G30" i="2"/>
  <c r="F30" i="2"/>
  <c r="G29" i="2"/>
  <c r="F29" i="2"/>
  <c r="G22" i="2"/>
  <c r="F22" i="2"/>
  <c r="G21" i="2"/>
  <c r="F21" i="2"/>
  <c r="G19" i="2"/>
  <c r="F19" i="2"/>
  <c r="G18" i="2"/>
  <c r="F18" i="2"/>
  <c r="G17" i="2"/>
  <c r="F17" i="2"/>
  <c r="G16" i="2"/>
  <c r="F16" i="2"/>
  <c r="G15" i="2"/>
  <c r="F15" i="2"/>
  <c r="G14" i="2"/>
  <c r="F14" i="2"/>
  <c r="G11" i="2"/>
  <c r="F11" i="2"/>
  <c r="I87" i="2" l="1"/>
  <c r="J87" i="2" s="1"/>
  <c r="D87" i="2"/>
  <c r="E87" i="2"/>
  <c r="J13" i="2"/>
  <c r="F49" i="2"/>
  <c r="J43" i="2"/>
  <c r="G9" i="2"/>
  <c r="G82" i="2"/>
  <c r="G28" i="2"/>
  <c r="G13" i="2"/>
  <c r="G35" i="2"/>
  <c r="G60" i="2"/>
  <c r="F9" i="2"/>
  <c r="G49" i="2"/>
  <c r="G54" i="2"/>
  <c r="F28" i="2"/>
  <c r="F35" i="2"/>
  <c r="F54" i="2"/>
  <c r="F60" i="2"/>
  <c r="F82" i="2"/>
  <c r="G87" i="2" l="1"/>
  <c r="F87" i="2"/>
</calcChain>
</file>

<file path=xl/sharedStrings.xml><?xml version="1.0" encoding="utf-8"?>
<sst xmlns="http://schemas.openxmlformats.org/spreadsheetml/2006/main" count="262" uniqueCount="241">
  <si>
    <t>грн.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</si>
  <si>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</si>
  <si>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</si>
  <si>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</si>
  <si>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</si>
  <si>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</si>
  <si>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</si>
  <si>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</si>
  <si>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</si>
  <si>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</si>
  <si>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</si>
  <si>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</si>
  <si>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</si>
  <si>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</si>
  <si>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</si>
  <si>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</si>
  <si>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</si>
  <si>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</si>
  <si>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</si>
  <si>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</si>
  <si>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</si>
  <si>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</si>
  <si>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</si>
  <si>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</si>
  <si>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</si>
  <si>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</si>
  <si>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</si>
  <si>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</si>
  <si>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</si>
  <si>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</si>
  <si>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</si>
  <si>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</si>
  <si>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</si>
  <si>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</si>
  <si>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</si>
  <si>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</si>
  <si>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</si>
  <si>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</si>
  <si>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</si>
  <si>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</si>
  <si>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</si>
  <si>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</si>
  <si>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</si>
  <si>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</si>
  <si>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</si>
  <si>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</si>
  <si>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</si>
  <si>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</si>
  <si>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</si>
  <si>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</si>
  <si>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</si>
  <si>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</si>
  <si>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</si>
  <si>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</si>
  <si>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</si>
  <si>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</si>
  <si>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</si>
  <si>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</si>
  <si>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</si>
  <si>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</si>
  <si>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</si>
  <si>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</si>
  <si>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</si>
  <si>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</si>
  <si>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</si>
  <si>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Код бюджетної кластфікації</t>
  </si>
  <si>
    <t>Найменування</t>
  </si>
  <si>
    <t>Загальний фонд</t>
  </si>
  <si>
    <t>ДОХОДИ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</si>
  <si>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</si>
  <si>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</si>
  <si>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</si>
  <si>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</si>
  <si>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</si>
  <si>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</si>
  <si>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</si>
  <si>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</si>
  <si>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</si>
  <si>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</si>
  <si>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</si>
  <si>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</si>
  <si>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</si>
  <si>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Надходження від продажу основного капіталу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</si>
  <si>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</si>
  <si>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</si>
  <si>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</si>
  <si>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Спеціальний фонд</t>
  </si>
  <si>
    <t xml:space="preserve">Затверджено на рік з урахуванням змін </t>
  </si>
  <si>
    <t xml:space="preserve">Затверджено на звітний період з урахуванням змін </t>
  </si>
  <si>
    <t>Виконано за звітний період (рік)</t>
  </si>
  <si>
    <t>Відсоток виконання до затверджено плану на рік з урахуванням змін</t>
  </si>
  <si>
    <t>Відсоток виконання до затверджено плану на звітній період з урахуванням змін</t>
  </si>
  <si>
    <t xml:space="preserve">Найменування </t>
  </si>
  <si>
    <t>Код бюджетної класифікації</t>
  </si>
  <si>
    <t>програмної класифікації видатків та кредитування місцевих бюджетів</t>
  </si>
  <si>
    <t>Державне управлiння</t>
  </si>
  <si>
    <t>0100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</si>
  <si>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</si>
  <si>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</si>
  <si>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</si>
  <si>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</si>
  <si>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Освіта</t>
  </si>
  <si>
    <t>1000</t>
  </si>
  <si>
    <t>Надання дошкільної освіти</t>
  </si>
  <si>
    <t>Надання загальної середньої освіти закладами загальної середньої освіти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</si>
  <si>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</si>
  <si>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</si>
  <si>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1010</t>
  </si>
  <si>
    <t>1021</t>
  </si>
  <si>
    <t>1031</t>
  </si>
  <si>
    <t>1070</t>
  </si>
  <si>
    <t>1080</t>
  </si>
  <si>
    <t>Забезпечення діяльності інших закладів у сфері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</si>
  <si>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</si>
  <si>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</si>
  <si>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1141</t>
  </si>
  <si>
    <t>1151</t>
  </si>
  <si>
    <t>1152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</si>
  <si>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</si>
  <si>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</si>
  <si>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</si>
  <si>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Первинна медична допомога населенню, що надається фельдшерськими, фельдшерсько-акушерськими пунктами</t>
  </si>
  <si>
    <t>Первинна медична допомога населенню, що надається амбулаторно-поліклінічними закладами (відділеннями)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</si>
  <si>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</si>
  <si>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</si>
  <si>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Соціальний захист та соціальне забезпечення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</si>
  <si>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</si>
  <si>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</si>
  <si>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2010</t>
  </si>
  <si>
    <t>2111</t>
  </si>
  <si>
    <t>2112</t>
  </si>
  <si>
    <t>2113</t>
  </si>
  <si>
    <t>2151</t>
  </si>
  <si>
    <t>2152</t>
  </si>
  <si>
    <t>3241</t>
  </si>
  <si>
    <t>3242</t>
  </si>
  <si>
    <t>Культура i мистецтво</t>
  </si>
  <si>
    <t>Забезпечення діяльності бібліотек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</si>
  <si>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</si>
  <si>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</si>
  <si>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</si>
  <si>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</si>
  <si>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</si>
  <si>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</si>
  <si>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Житлово-комунальне господарство</t>
  </si>
  <si>
    <t>Організація благоустрою населених пунктів</t>
  </si>
  <si>
    <t>Економічна діяльність</t>
  </si>
  <si>
    <t>Утримання та розвиток автомобільних доріг та дорожньої інфраструктури за рахунок коштів місцевого бюджету</t>
  </si>
  <si>
    <t>Реалізація програм і заходів в галузі туризму та курортів</t>
  </si>
  <si>
    <t>Членські внески до асоціацій органів місцевого самоврядування</t>
  </si>
  <si>
    <t>Інші заходи, пов`язані з економічною діяльністю</t>
  </si>
  <si>
    <t>Міжбюджетні трансферти</t>
  </si>
  <si>
    <t>Інші субвенції з місцевого бюджету</t>
  </si>
  <si>
    <t xml:space="preserve">Усього </t>
  </si>
  <si>
    <t>4000</t>
  </si>
  <si>
    <t>4030</t>
  </si>
  <si>
    <t>4040</t>
  </si>
  <si>
    <t>4060</t>
  </si>
  <si>
    <t>4081</t>
  </si>
  <si>
    <t>5000</t>
  </si>
  <si>
    <t>5031</t>
  </si>
  <si>
    <t>5041</t>
  </si>
  <si>
    <t>6000</t>
  </si>
  <si>
    <t>6030</t>
  </si>
  <si>
    <t>7000</t>
  </si>
  <si>
    <t>7461</t>
  </si>
  <si>
    <t>7622</t>
  </si>
  <si>
    <t>7693</t>
  </si>
  <si>
    <t>9000</t>
  </si>
  <si>
    <t>9770</t>
  </si>
  <si>
    <t>Реалізація інших заходів щодо соціально-економічного розвитку територій</t>
  </si>
  <si>
    <t>ВИДАТКИ</t>
  </si>
  <si>
    <t>Рентна плата за спеціальне використання води водних об`єктів місцевого значення</t>
  </si>
  <si>
    <t>Рентна плата за спеціальне використання води </t>
  </si>
  <si>
    <t>Рентна плата за користування надрами місцевого значення</t>
  </si>
  <si>
    <t>Туристичний збір, сплачений юридичними особами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</si>
  <si>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</si>
  <si>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</si>
  <si>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</si>
  <si>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</si>
  <si>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</si>
  <si>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Надходження бюджетних установ від реалізації в установленому порядку майна (крім нерухомого майна) 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</si>
  <si>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</si>
  <si>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Сприяння розвитку малого та середнього підприємництва</t>
  </si>
  <si>
    <t>Заходи із запобігання та ліквідації надзвичайних ситуацій та наслідків стихійного лиха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</si>
  <si>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</si>
  <si>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</si>
  <si>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</si>
  <si>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Резервний фонд місцевого бюджету</t>
  </si>
  <si>
    <t>Інша діяльність</t>
  </si>
  <si>
    <t>Природоохоронні заходи за рахунок цільових фондів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</si>
  <si>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</si>
  <si>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</si>
  <si>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</si>
  <si>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Надходження коштів від відшкодування втрат сільськогосподарського і лісогосподарського виробництва  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</si>
  <si>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</si>
  <si>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</si>
  <si>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Організація та проведення громадських робіт</t>
  </si>
  <si>
    <t>Інші заходи в галузі культури і мистецтва</t>
  </si>
  <si>
    <t>Заходи та роботи з територіальної оборони</t>
  </si>
  <si>
    <t>Субвенція з місцевого бюджету державному бюджету на виконання програм соціально-економічного розвитку регіонів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</si>
  <si>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</si>
  <si>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Співфінансування інвестиційних проектів, що реалізуються за рахунок коштів державного фонду регіонального розвитку</t>
  </si>
  <si>
    <t>Проведення навчально-тренувальних зборів і змагань з олімпійських видів спорту</t>
  </si>
  <si>
    <t>Забезпечення діяльності водопровідно-каналізаційного господарства</t>
  </si>
  <si>
    <t>Заходи та роботи з мобілізаційної підготовки місцевого значення</t>
  </si>
  <si>
    <t>Транспортний податок з фізичних осіб </t>
  </si>
  <si>
    <t>Інші дотації з місцевого бюджету</t>
  </si>
  <si>
    <t>Здійснення заходів із землеустрою</t>
  </si>
  <si>
    <t>7130</t>
  </si>
  <si>
    <t>Будівництво споруд, установ та закладів фізичної культури і спорту</t>
  </si>
  <si>
    <t>Виконання інвестиційних проектів в рамках здійснення заходів щодо соціально-економічного розвитку окремих територій</t>
  </si>
  <si>
    <t>Внески до статутного капіталу суб`єктів господарювання</t>
  </si>
  <si>
    <t>Субвенція з місцевого бюджету на реалізацію інфраструктурних проектів та розвиток об`єктів соціально-культурної сфери за рахунок відповідної субвенції з державного бюджету</t>
  </si>
  <si>
    <t>Інші програми та заходи у сфері освіти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</si>
  <si>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</si>
  <si>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</si>
  <si>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Інші надходження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</si>
  <si>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</si>
  <si>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</si>
  <si>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</si>
  <si>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</si>
  <si>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Інша діяльність у сфері державного управління</t>
  </si>
  <si>
    <t>Виконання окремих заходів з реалізації соціального проекту `Активні парки - локації здорової України`</t>
  </si>
  <si>
    <t>Інша діяльність у сфері житлово-комунального господарства</t>
  </si>
  <si>
    <t>1261</t>
  </si>
  <si>
    <t>1262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</si>
  <si>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</si>
  <si>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</si>
  <si>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Будівництво об`єктів житлово-комунального господарства</t>
  </si>
  <si>
    <t>Розроблення схем планування та забудови територій (містобудівної документації)</t>
  </si>
  <si>
    <t>Утримання та розвиток автомобільних доріг та дорожньої інфраструктури за рахунок трансфертів з інших місцевих бюджетів</t>
  </si>
  <si>
    <t>Інші заходи громадського порядку та безпеки</t>
  </si>
  <si>
    <t>0180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</si>
  <si>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</si>
  <si>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</si>
  <si>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Звіт про виконання  бюджету Жовківської  об'єднаної територіальної громади за 2023 рік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</si>
  <si>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</si>
  <si>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</si>
  <si>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Всього без урахування трансфертів</t>
  </si>
  <si>
    <t>Всього з врахуванням трансфертів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</si>
</sst>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2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charset val="204"/>
    </font>
    <font>
      <b/>
      <sz val="10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1" fillId="0" borderId="0"/>
    <xf numFmtId="0" fontId="13" fillId="0" borderId="0"/>
    <xf numFmtId="0" fontId="11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quotePrefix="1" applyNumberFormat="1" applyFont="1" applyFill="1" applyBorder="1" applyAlignment="1">
      <alignment horizontal="center" vertical="center" wrapText="1"/>
    </xf>
    <xf numFmtId="4" fontId="12" fillId="0" borderId="1" xfId="5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0" fillId="0" borderId="1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2" fillId="0" borderId="1" xfId="7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2" fillId="0" borderId="1" xfId="7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12" fillId="0" borderId="1" xfId="7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" fontId="12" fillId="0" borderId="1" xfId="6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2" fontId="15" fillId="0" borderId="1" xfId="0" applyNumberFormat="1" applyFont="1" applyBorder="1" applyAlignment="1">
      <alignment vertical="center"/>
    </xf>
    <xf numFmtId="165" fontId="15" fillId="3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165" fontId="15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0" fillId="0" borderId="0" xfId="0" applyNumberFormat="1"/>
  </cellXfs>
  <cellStyles count="8">
    <cellStyle name="Звичайний" xfId="0" builtinId="0"/>
    <cellStyle name="Звичайний 2" xfId="1"/>
    <cellStyle name="Звичайний 2 2" xfId="6"/>
    <cellStyle name="Звичайний 2 3" xfId="7"/>
    <cellStyle name="Обычный 2" xfId="2"/>
    <cellStyle name="Обычный 2 2" xfId="3"/>
    <cellStyle name="Обычный 2 3" xfId="5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74" zoomScaleNormal="100" workbookViewId="0">
      <selection activeCell="I91" sqref="I91"/>
    </sheetView>
  </sheetViews>
  <sheetFormatPr defaultRowHeight="12.75" x14ac:dyDescent="0.2"/>
  <cols>
    <col min="1" max="1" width="56" customWidth="1"/>
    <col min="2" max="2" width="15.28515625" style="1" customWidth="1"/>
    <col min="3" max="3" width="16.85546875" customWidth="1"/>
    <col min="4" max="4" width="0.140625" customWidth="1"/>
    <col min="5" max="5" width="16" style="6" customWidth="1"/>
    <col min="6" max="6" width="18.85546875" style="6" customWidth="1"/>
    <col min="7" max="7" width="2.5703125" hidden="1" customWidth="1"/>
    <col min="8" max="8" width="14.28515625" customWidth="1"/>
    <col min="9" max="9" width="14.7109375" customWidth="1"/>
    <col min="10" max="10" width="22.42578125" customWidth="1"/>
  </cols>
  <sheetData>
    <row r="1" spans="1:13" s="7" customFormat="1" x14ac:dyDescent="0.2">
      <c r="B1" s="1"/>
    </row>
    <row r="2" spans="1:13" s="5" customFormat="1" ht="51.75" customHeight="1" x14ac:dyDescent="0.4">
      <c r="A2" s="99" t="s">
        <v>236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3" s="7" customFormat="1" ht="26.25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5" customFormat="1" ht="18.75" x14ac:dyDescent="0.3">
      <c r="B4" s="1"/>
      <c r="E4" s="6"/>
      <c r="F4" s="6"/>
      <c r="J4" s="10" t="s">
        <v>0</v>
      </c>
    </row>
    <row r="5" spans="1:13" ht="15.75" x14ac:dyDescent="0.2">
      <c r="A5" s="101" t="s">
        <v>92</v>
      </c>
      <c r="B5" s="101" t="s">
        <v>93</v>
      </c>
      <c r="C5" s="101" t="s">
        <v>67</v>
      </c>
      <c r="D5" s="101"/>
      <c r="E5" s="101"/>
      <c r="F5" s="101"/>
      <c r="G5" s="101"/>
      <c r="H5" s="97" t="s">
        <v>86</v>
      </c>
      <c r="I5" s="97"/>
      <c r="J5" s="98"/>
    </row>
    <row r="6" spans="1:13" ht="30" customHeight="1" x14ac:dyDescent="0.2">
      <c r="A6" s="101"/>
      <c r="B6" s="101"/>
      <c r="C6" s="102" t="s">
        <v>87</v>
      </c>
      <c r="D6" s="102" t="s">
        <v>88</v>
      </c>
      <c r="E6" s="102" t="s">
        <v>89</v>
      </c>
      <c r="F6" s="102" t="s">
        <v>90</v>
      </c>
      <c r="G6" s="104" t="s">
        <v>91</v>
      </c>
      <c r="H6" s="102" t="s">
        <v>87</v>
      </c>
      <c r="I6" s="102" t="s">
        <v>89</v>
      </c>
      <c r="J6" s="102" t="s">
        <v>90</v>
      </c>
    </row>
    <row r="7" spans="1:13" ht="102" customHeight="1" x14ac:dyDescent="0.2">
      <c r="A7" s="101"/>
      <c r="B7" s="45" t="s">
        <v>94</v>
      </c>
      <c r="C7" s="103"/>
      <c r="D7" s="103"/>
      <c r="E7" s="98"/>
      <c r="F7" s="98"/>
      <c r="G7" s="105"/>
      <c r="H7" s="103"/>
      <c r="I7" s="98"/>
      <c r="J7" s="98"/>
    </row>
    <row r="8" spans="1:13" s="7" customFormat="1" ht="15.75" x14ac:dyDescent="0.2">
      <c r="A8" s="101" t="s">
        <v>171</v>
      </c>
      <c r="B8" s="98"/>
      <c r="C8" s="98"/>
      <c r="D8" s="98"/>
      <c r="E8" s="98"/>
      <c r="F8" s="98"/>
      <c r="G8" s="98"/>
      <c r="H8" s="98"/>
      <c r="I8" s="98"/>
      <c r="J8" s="98"/>
    </row>
    <row r="9" spans="1:13" s="8" customFormat="1" ht="15.75" x14ac:dyDescent="0.2">
      <c r="A9" s="18" t="s">
        <v>95</v>
      </c>
      <c r="B9" s="19" t="s">
        <v>96</v>
      </c>
      <c r="C9" s="20">
        <f t="shared" ref="C9" si="0">+C10+C11+C12</f>
        <v>43983650</v>
      </c>
      <c r="D9" s="20">
        <f t="shared" ref="D9:E9" si="1">+D10+D11+D12</f>
        <v>43983650</v>
      </c>
      <c r="E9" s="20">
        <f t="shared" si="1"/>
        <v>42132455.939999998</v>
      </c>
      <c r="F9" s="15">
        <f>+E9/C9*100</f>
        <v>95.791176812292747</v>
      </c>
      <c r="G9" s="15">
        <f>+E9/D9*100</f>
        <v>95.791176812292747</v>
      </c>
      <c r="H9" s="20">
        <f t="shared" ref="H9:I9" si="2">+H10+H11+H12</f>
        <v>310000</v>
      </c>
      <c r="I9" s="20">
        <f t="shared" si="2"/>
        <v>9270508.7400000002</v>
      </c>
      <c r="J9" s="12">
        <f>+I9/H9*100</f>
        <v>2990.4866903225807</v>
      </c>
    </row>
    <row r="10" spans="1:13" s="9" customFormat="1" ht="63" x14ac:dyDescent="0.2">
      <c r="A10" s="21" t="s">
        <v>98</v>
      </c>
      <c r="B10" s="22" t="s">
        <v>97</v>
      </c>
      <c r="C10" s="53">
        <v>35607600</v>
      </c>
      <c r="D10" s="53">
        <v>35607600</v>
      </c>
      <c r="E10" s="53">
        <v>34201886.530000001</v>
      </c>
      <c r="F10" s="24">
        <f>+E10/C10*100</f>
        <v>96.052209444051272</v>
      </c>
      <c r="G10" s="24">
        <f>+E10/D10*100</f>
        <v>96.052209444051272</v>
      </c>
      <c r="H10" s="37">
        <v>280000</v>
      </c>
      <c r="I10" s="37">
        <v>9243308.7400000002</v>
      </c>
      <c r="J10" s="13">
        <f>+I10/H10*100</f>
        <v>3301.1816928571429</v>
      </c>
    </row>
    <row r="11" spans="1:13" s="9" customFormat="1" ht="44.25" customHeight="1" x14ac:dyDescent="0.2">
      <c r="A11" s="21" t="s">
        <v>100</v>
      </c>
      <c r="B11" s="22" t="s">
        <v>99</v>
      </c>
      <c r="C11" s="53">
        <v>7946050</v>
      </c>
      <c r="D11" s="53">
        <v>7946050</v>
      </c>
      <c r="E11" s="53">
        <v>7658273.9100000001</v>
      </c>
      <c r="F11" s="24">
        <f t="shared" ref="F11:F87" si="3">+E11/C11*100</f>
        <v>96.37837554508215</v>
      </c>
      <c r="G11" s="24">
        <f t="shared" ref="G11:G87" si="4">+E11/D11*100</f>
        <v>96.37837554508215</v>
      </c>
      <c r="H11" s="37">
        <v>30000</v>
      </c>
      <c r="I11" s="37">
        <v>27200</v>
      </c>
      <c r="J11" s="13">
        <f>+I11/H11*100</f>
        <v>90.666666666666657</v>
      </c>
    </row>
    <row r="12" spans="1:13" s="9" customFormat="1" ht="44.25" customHeight="1" x14ac:dyDescent="0.2">
      <c r="A12" s="21" t="s">
        <v>222</v>
      </c>
      <c r="B12" s="22" t="s">
        <v>233</v>
      </c>
      <c r="C12" s="53">
        <v>430000</v>
      </c>
      <c r="D12" s="53">
        <v>430000</v>
      </c>
      <c r="E12" s="53">
        <v>272295.5</v>
      </c>
      <c r="F12" s="24">
        <f t="shared" ref="F12" si="5">+E12/C12*100</f>
        <v>63.324534883720929</v>
      </c>
      <c r="G12" s="24">
        <f t="shared" ref="G12" si="6">+E12/D12*100</f>
        <v>63.324534883720929</v>
      </c>
      <c r="H12" s="25"/>
      <c r="I12" s="25"/>
      <c r="J12" s="13"/>
    </row>
    <row r="13" spans="1:13" s="8" customFormat="1" ht="15.75" x14ac:dyDescent="0.2">
      <c r="A13" s="26" t="s">
        <v>101</v>
      </c>
      <c r="B13" s="19" t="s">
        <v>102</v>
      </c>
      <c r="C13" s="20">
        <f>+C14+C15+C16+C17+C18+C19+C20+C21+C22+C23+C24+C25+C26</f>
        <v>214249756.5</v>
      </c>
      <c r="D13" s="20">
        <f>+D14+D15+D16+D17+D18+D19+D20+D21+D22+D23+D24+D25+D26</f>
        <v>214249756.5</v>
      </c>
      <c r="E13" s="20">
        <f>+E14+E15+E16+E17+E18+E19+E20+E21+E22+E23+E24+E25+E26</f>
        <v>212079798.97000003</v>
      </c>
      <c r="F13" s="15">
        <f t="shared" si="3"/>
        <v>98.987183198969021</v>
      </c>
      <c r="G13" s="15">
        <f t="shared" si="4"/>
        <v>98.987183198969021</v>
      </c>
      <c r="H13" s="20">
        <f>+H14+H15+H16+H17+H18+H19+H20+H21+H22+H23+H24+H25+H26+H27</f>
        <v>10525560.079999998</v>
      </c>
      <c r="I13" s="20">
        <f>+I14+I15+I16+I17+I18+I19+I20+I21+I22+I23+I24+I25+I26+I27</f>
        <v>15161001.08</v>
      </c>
      <c r="J13" s="12">
        <f>+I13/H13*100</f>
        <v>144.03985122661521</v>
      </c>
      <c r="L13" s="48"/>
      <c r="M13" s="52"/>
    </row>
    <row r="14" spans="1:13" s="9" customFormat="1" ht="15.75" x14ac:dyDescent="0.2">
      <c r="A14" s="21" t="s">
        <v>103</v>
      </c>
      <c r="B14" s="27" t="s">
        <v>107</v>
      </c>
      <c r="C14" s="53">
        <v>36451185</v>
      </c>
      <c r="D14" s="53">
        <v>36451185</v>
      </c>
      <c r="E14" s="53">
        <v>36265672.640000008</v>
      </c>
      <c r="F14" s="24">
        <f t="shared" si="3"/>
        <v>99.49106631238466</v>
      </c>
      <c r="G14" s="24">
        <f t="shared" si="4"/>
        <v>99.49106631238466</v>
      </c>
      <c r="H14" s="37">
        <v>3256684</v>
      </c>
      <c r="I14" s="37">
        <v>3178601.73</v>
      </c>
      <c r="J14" s="13">
        <f>+I14/H14*100</f>
        <v>97.602399557341144</v>
      </c>
    </row>
    <row r="15" spans="1:13" s="9" customFormat="1" ht="31.5" x14ac:dyDescent="0.2">
      <c r="A15" s="21" t="s">
        <v>104</v>
      </c>
      <c r="B15" s="27" t="s">
        <v>108</v>
      </c>
      <c r="C15" s="53">
        <v>49942696.5</v>
      </c>
      <c r="D15" s="53">
        <v>49942696.5</v>
      </c>
      <c r="E15" s="53">
        <v>48576082.819999993</v>
      </c>
      <c r="F15" s="24">
        <f t="shared" si="3"/>
        <v>97.263636575970608</v>
      </c>
      <c r="G15" s="24">
        <f t="shared" si="4"/>
        <v>97.263636575970608</v>
      </c>
      <c r="H15" s="37">
        <v>4400942.04</v>
      </c>
      <c r="I15" s="37">
        <v>8369025.8300000001</v>
      </c>
      <c r="J15" s="13">
        <f>+I15/H15*100</f>
        <v>190.16441829804239</v>
      </c>
    </row>
    <row r="16" spans="1:13" s="9" customFormat="1" ht="31.5" x14ac:dyDescent="0.2">
      <c r="A16" s="21" t="s">
        <v>104</v>
      </c>
      <c r="B16" s="27" t="s">
        <v>109</v>
      </c>
      <c r="C16" s="53">
        <v>99191300</v>
      </c>
      <c r="D16" s="53">
        <v>99191300</v>
      </c>
      <c r="E16" s="53">
        <v>99191300</v>
      </c>
      <c r="F16" s="24">
        <f t="shared" si="3"/>
        <v>100</v>
      </c>
      <c r="G16" s="24">
        <f t="shared" si="4"/>
        <v>100</v>
      </c>
      <c r="H16" s="25"/>
      <c r="I16" s="25"/>
      <c r="J16" s="13"/>
    </row>
    <row r="17" spans="1:10" s="9" customFormat="1" ht="31.5" x14ac:dyDescent="0.2">
      <c r="A17" s="21" t="s">
        <v>105</v>
      </c>
      <c r="B17" s="27" t="s">
        <v>110</v>
      </c>
      <c r="C17" s="53">
        <v>7203988</v>
      </c>
      <c r="D17" s="53">
        <v>7203988</v>
      </c>
      <c r="E17" s="53">
        <v>6732128.9600000009</v>
      </c>
      <c r="F17" s="24">
        <f t="shared" si="3"/>
        <v>93.450030177729346</v>
      </c>
      <c r="G17" s="24">
        <f t="shared" si="4"/>
        <v>93.450030177729346</v>
      </c>
      <c r="H17" s="37">
        <v>219000</v>
      </c>
      <c r="I17" s="37">
        <v>347903.75</v>
      </c>
      <c r="J17" s="13">
        <f>+I17/H17*100</f>
        <v>158.86015981735159</v>
      </c>
    </row>
    <row r="18" spans="1:10" s="9" customFormat="1" ht="23.25" customHeight="1" x14ac:dyDescent="0.2">
      <c r="A18" s="21" t="s">
        <v>106</v>
      </c>
      <c r="B18" s="27" t="s">
        <v>111</v>
      </c>
      <c r="C18" s="53">
        <v>13979580</v>
      </c>
      <c r="D18" s="53">
        <v>13979580</v>
      </c>
      <c r="E18" s="53">
        <v>13975046.01</v>
      </c>
      <c r="F18" s="24">
        <f t="shared" si="3"/>
        <v>99.967567051370636</v>
      </c>
      <c r="G18" s="24">
        <f t="shared" si="4"/>
        <v>99.967567051370636</v>
      </c>
      <c r="H18" s="37">
        <v>500000</v>
      </c>
      <c r="I18" s="37">
        <v>1112186.58</v>
      </c>
      <c r="J18" s="13">
        <f>+I18/H18*100</f>
        <v>222.43731600000004</v>
      </c>
    </row>
    <row r="19" spans="1:10" s="9" customFormat="1" ht="25.5" customHeight="1" x14ac:dyDescent="0.2">
      <c r="A19" s="21" t="s">
        <v>112</v>
      </c>
      <c r="B19" s="27" t="s">
        <v>115</v>
      </c>
      <c r="C19" s="53">
        <v>5468410</v>
      </c>
      <c r="D19" s="53">
        <v>5468410</v>
      </c>
      <c r="E19" s="53">
        <v>5375058.2400000002</v>
      </c>
      <c r="F19" s="24">
        <f t="shared" si="3"/>
        <v>98.292890255119872</v>
      </c>
      <c r="G19" s="24">
        <f t="shared" si="4"/>
        <v>98.292890255119872</v>
      </c>
      <c r="H19" s="37">
        <v>80000</v>
      </c>
      <c r="I19" s="37">
        <v>78300</v>
      </c>
      <c r="J19" s="13"/>
    </row>
    <row r="20" spans="1:10" s="9" customFormat="1" ht="25.5" customHeight="1" x14ac:dyDescent="0.2">
      <c r="A20" s="21" t="s">
        <v>214</v>
      </c>
      <c r="B20" s="27">
        <v>1142</v>
      </c>
      <c r="C20" s="53">
        <v>14300</v>
      </c>
      <c r="D20" s="53">
        <v>14300</v>
      </c>
      <c r="E20" s="53">
        <v>14299.5</v>
      </c>
      <c r="F20" s="24">
        <f t="shared" ref="F20" si="7">+E20/C20*100</f>
        <v>99.996503496503493</v>
      </c>
      <c r="G20" s="24">
        <f t="shared" ref="G20" si="8">+E20/D20*100</f>
        <v>99.996503496503493</v>
      </c>
      <c r="H20" s="25"/>
      <c r="I20" s="25"/>
      <c r="J20" s="13"/>
    </row>
    <row r="21" spans="1:10" s="9" customFormat="1" ht="33" customHeight="1" x14ac:dyDescent="0.2">
      <c r="A21" s="21" t="s">
        <v>113</v>
      </c>
      <c r="B21" s="27" t="s">
        <v>116</v>
      </c>
      <c r="C21" s="53">
        <v>627723</v>
      </c>
      <c r="D21" s="53">
        <v>627723</v>
      </c>
      <c r="E21" s="53">
        <v>603086.53</v>
      </c>
      <c r="F21" s="24">
        <f t="shared" si="3"/>
        <v>96.075264089415242</v>
      </c>
      <c r="G21" s="24">
        <f t="shared" si="4"/>
        <v>96.075264089415242</v>
      </c>
      <c r="H21" s="37">
        <v>94046.04</v>
      </c>
      <c r="I21" s="37">
        <v>100096.04</v>
      </c>
      <c r="J21" s="13">
        <f>+I21/H21*100</f>
        <v>106.43301940198651</v>
      </c>
    </row>
    <row r="22" spans="1:10" s="9" customFormat="1" ht="31.5" x14ac:dyDescent="0.2">
      <c r="A22" s="21" t="s">
        <v>114</v>
      </c>
      <c r="B22" s="27" t="s">
        <v>117</v>
      </c>
      <c r="C22" s="53">
        <v>1151000</v>
      </c>
      <c r="D22" s="53">
        <v>1151000</v>
      </c>
      <c r="E22" s="53">
        <v>1145900.3700000001</v>
      </c>
      <c r="F22" s="24">
        <f t="shared" si="3"/>
        <v>99.55693918331886</v>
      </c>
      <c r="G22" s="24">
        <f t="shared" si="4"/>
        <v>99.55693918331886</v>
      </c>
      <c r="H22" s="25"/>
      <c r="I22" s="25"/>
      <c r="J22" s="13"/>
    </row>
    <row r="23" spans="1:10" s="9" customFormat="1" ht="47.25" x14ac:dyDescent="0.2">
      <c r="A23" s="21" t="s">
        <v>215</v>
      </c>
      <c r="B23" s="27">
        <v>1200</v>
      </c>
      <c r="C23" s="53">
        <v>186074</v>
      </c>
      <c r="D23" s="53">
        <v>186074</v>
      </c>
      <c r="E23" s="53">
        <v>167723.9</v>
      </c>
      <c r="F23" s="24">
        <f t="shared" ref="F23" si="9">+E23/C23*100</f>
        <v>90.138278319378301</v>
      </c>
      <c r="G23" s="24">
        <f t="shared" ref="G23" si="10">+E23/D23*100</f>
        <v>90.138278319378301</v>
      </c>
      <c r="H23" s="25"/>
      <c r="I23" s="25"/>
      <c r="J23" s="13"/>
    </row>
    <row r="24" spans="1:10" s="9" customFormat="1" ht="63" x14ac:dyDescent="0.2">
      <c r="A24" s="44" t="s">
        <v>227</v>
      </c>
      <c r="B24" s="39" t="s">
        <v>225</v>
      </c>
      <c r="C24" s="37"/>
      <c r="D24" s="37"/>
      <c r="E24" s="37"/>
      <c r="F24" s="24"/>
      <c r="G24" s="24"/>
      <c r="H24" s="37">
        <v>500000</v>
      </c>
      <c r="I24" s="37">
        <v>499999.31</v>
      </c>
      <c r="J24" s="13">
        <f t="shared" ref="J24:J27" si="11">+I24/H24*100</f>
        <v>99.999861999999993</v>
      </c>
    </row>
    <row r="25" spans="1:10" s="9" customFormat="1" ht="47.25" x14ac:dyDescent="0.2">
      <c r="A25" s="44" t="s">
        <v>228</v>
      </c>
      <c r="B25" s="39" t="s">
        <v>226</v>
      </c>
      <c r="C25" s="37"/>
      <c r="D25" s="37"/>
      <c r="E25" s="37"/>
      <c r="F25" s="24"/>
      <c r="G25" s="24"/>
      <c r="H25" s="37">
        <v>1140000</v>
      </c>
      <c r="I25" s="37">
        <v>1140000</v>
      </c>
      <c r="J25" s="13">
        <f t="shared" si="11"/>
        <v>100</v>
      </c>
    </row>
    <row r="26" spans="1:10" s="9" customFormat="1" ht="63" x14ac:dyDescent="0.2">
      <c r="A26" s="44" t="s">
        <v>234</v>
      </c>
      <c r="B26" s="39">
        <v>1271</v>
      </c>
      <c r="C26" s="37">
        <v>33500</v>
      </c>
      <c r="D26" s="37">
        <v>33500</v>
      </c>
      <c r="E26" s="37">
        <v>33500</v>
      </c>
      <c r="F26" s="24">
        <f t="shared" ref="F26" si="12">+E26/C26*100</f>
        <v>100</v>
      </c>
      <c r="G26" s="24">
        <f t="shared" ref="G26" si="13">+E26/D26*100</f>
        <v>100</v>
      </c>
      <c r="H26" s="37"/>
      <c r="I26" s="37"/>
      <c r="J26" s="13"/>
    </row>
    <row r="27" spans="1:10" s="9" customFormat="1" ht="47.25" x14ac:dyDescent="0.2">
      <c r="A27" s="44" t="s">
        <v>235</v>
      </c>
      <c r="B27" s="39">
        <v>1272</v>
      </c>
      <c r="C27" s="37"/>
      <c r="D27" s="37"/>
      <c r="E27" s="37"/>
      <c r="F27" s="24"/>
      <c r="G27" s="24"/>
      <c r="H27" s="37">
        <v>334888</v>
      </c>
      <c r="I27" s="37">
        <v>334887.84000000003</v>
      </c>
      <c r="J27" s="13">
        <f t="shared" si="11"/>
        <v>99.999952222832718</v>
      </c>
    </row>
    <row r="28" spans="1:10" s="8" customFormat="1" ht="15.75" x14ac:dyDescent="0.2">
      <c r="A28" s="29" t="s">
        <v>118</v>
      </c>
      <c r="B28" s="26">
        <v>2000</v>
      </c>
      <c r="C28" s="20">
        <f t="shared" ref="C28" si="14">+C29+C30+C31+C32+C33+C34</f>
        <v>16044440.289999999</v>
      </c>
      <c r="D28" s="20">
        <f t="shared" ref="D28:E28" si="15">+D29+D30+D31+D32+D33+D34</f>
        <v>16044440.289999999</v>
      </c>
      <c r="E28" s="20">
        <f t="shared" si="15"/>
        <v>13492369.030000001</v>
      </c>
      <c r="F28" s="15">
        <f t="shared" si="3"/>
        <v>84.093734565545276</v>
      </c>
      <c r="G28" s="15">
        <f t="shared" si="4"/>
        <v>84.093734565545276</v>
      </c>
      <c r="H28" s="20">
        <f>+H29+H30+H31+H32+H33+H34</f>
        <v>1159586</v>
      </c>
      <c r="I28" s="20">
        <f t="shared" ref="I28" si="16">+I29+I30+I31+I32+I33+I34</f>
        <v>1156868.3799999999</v>
      </c>
      <c r="J28" s="12">
        <f>+I28/H28*100</f>
        <v>99.765638771078642</v>
      </c>
    </row>
    <row r="29" spans="1:10" s="9" customFormat="1" ht="31.5" x14ac:dyDescent="0.2">
      <c r="A29" s="21" t="s">
        <v>119</v>
      </c>
      <c r="B29" s="27" t="s">
        <v>128</v>
      </c>
      <c r="C29" s="37">
        <v>8262000</v>
      </c>
      <c r="D29" s="37">
        <v>8262000</v>
      </c>
      <c r="E29" s="37">
        <v>6162666.2800000003</v>
      </c>
      <c r="F29" s="24">
        <f t="shared" si="3"/>
        <v>74.590489954006301</v>
      </c>
      <c r="G29" s="24">
        <f t="shared" si="4"/>
        <v>74.590489954006301</v>
      </c>
      <c r="H29" s="25"/>
      <c r="I29" s="25"/>
      <c r="J29" s="13"/>
    </row>
    <row r="30" spans="1:10" s="9" customFormat="1" ht="47.25" x14ac:dyDescent="0.2">
      <c r="A30" s="21" t="s">
        <v>120</v>
      </c>
      <c r="B30" s="27" t="s">
        <v>129</v>
      </c>
      <c r="C30" s="37">
        <v>752000</v>
      </c>
      <c r="D30" s="37">
        <v>752000</v>
      </c>
      <c r="E30" s="37">
        <v>752000</v>
      </c>
      <c r="F30" s="24">
        <f t="shared" si="3"/>
        <v>100</v>
      </c>
      <c r="G30" s="24">
        <f t="shared" si="4"/>
        <v>100</v>
      </c>
      <c r="H30" s="25"/>
      <c r="I30" s="25"/>
      <c r="J30" s="13"/>
    </row>
    <row r="31" spans="1:10" s="9" customFormat="1" ht="47.25" x14ac:dyDescent="0.2">
      <c r="A31" s="21" t="s">
        <v>121</v>
      </c>
      <c r="B31" s="27" t="s">
        <v>130</v>
      </c>
      <c r="C31" s="37">
        <v>168000</v>
      </c>
      <c r="D31" s="37">
        <v>168000</v>
      </c>
      <c r="E31" s="37">
        <v>146487.78</v>
      </c>
      <c r="F31" s="24">
        <f t="shared" si="3"/>
        <v>87.19510714285714</v>
      </c>
      <c r="G31" s="24">
        <f t="shared" si="4"/>
        <v>87.19510714285714</v>
      </c>
      <c r="H31" s="25"/>
      <c r="I31" s="25"/>
      <c r="J31" s="13"/>
    </row>
    <row r="32" spans="1:10" s="9" customFormat="1" ht="39.75" customHeight="1" x14ac:dyDescent="0.2">
      <c r="A32" s="21" t="s">
        <v>122</v>
      </c>
      <c r="B32" s="27" t="s">
        <v>131</v>
      </c>
      <c r="C32" s="37">
        <v>360000</v>
      </c>
      <c r="D32" s="37">
        <v>360000</v>
      </c>
      <c r="E32" s="37">
        <v>314301.51</v>
      </c>
      <c r="F32" s="24">
        <f t="shared" si="3"/>
        <v>87.305975000000004</v>
      </c>
      <c r="G32" s="24">
        <f t="shared" si="4"/>
        <v>87.305975000000004</v>
      </c>
      <c r="H32" s="25"/>
      <c r="I32" s="25"/>
      <c r="J32" s="13"/>
    </row>
    <row r="33" spans="1:10" s="9" customFormat="1" ht="31.5" x14ac:dyDescent="0.2">
      <c r="A33" s="21" t="s">
        <v>123</v>
      </c>
      <c r="B33" s="27" t="s">
        <v>132</v>
      </c>
      <c r="C33" s="37">
        <v>48000</v>
      </c>
      <c r="D33" s="37">
        <v>48000</v>
      </c>
      <c r="E33" s="37">
        <v>48000</v>
      </c>
      <c r="F33" s="24">
        <f t="shared" si="3"/>
        <v>100</v>
      </c>
      <c r="G33" s="24">
        <f t="shared" si="4"/>
        <v>100</v>
      </c>
      <c r="H33" s="25"/>
      <c r="I33" s="25"/>
      <c r="J33" s="13"/>
    </row>
    <row r="34" spans="1:10" s="9" customFormat="1" ht="15.75" x14ac:dyDescent="0.2">
      <c r="A34" s="21" t="s">
        <v>124</v>
      </c>
      <c r="B34" s="27" t="s">
        <v>133</v>
      </c>
      <c r="C34" s="37">
        <v>6454440.29</v>
      </c>
      <c r="D34" s="37">
        <v>6454440.29</v>
      </c>
      <c r="E34" s="37">
        <v>6068913.46</v>
      </c>
      <c r="F34" s="24">
        <f t="shared" si="3"/>
        <v>94.026951793212731</v>
      </c>
      <c r="G34" s="24">
        <f t="shared" si="4"/>
        <v>94.026951793212731</v>
      </c>
      <c r="H34" s="37">
        <v>1159586</v>
      </c>
      <c r="I34" s="37">
        <v>1156868.3799999999</v>
      </c>
      <c r="J34" s="13">
        <f>+I34/H34*100</f>
        <v>99.765638771078642</v>
      </c>
    </row>
    <row r="35" spans="1:10" s="8" customFormat="1" ht="15.75" x14ac:dyDescent="0.2">
      <c r="A35" s="29" t="s">
        <v>125</v>
      </c>
      <c r="B35" s="26">
        <v>3000</v>
      </c>
      <c r="C35" s="20">
        <f>C36+C37+C38+C39+C40+C41+C42</f>
        <v>7348000</v>
      </c>
      <c r="D35" s="20">
        <f>D36+D37+D38+D39+D40+D41+D42</f>
        <v>7348000</v>
      </c>
      <c r="E35" s="20">
        <f>E36+E37+E38+E39+E40+E41+E42</f>
        <v>7209130.6699999999</v>
      </c>
      <c r="F35" s="15">
        <f t="shared" si="3"/>
        <v>98.11010710397386</v>
      </c>
      <c r="G35" s="15">
        <f t="shared" si="4"/>
        <v>98.11010710397386</v>
      </c>
      <c r="H35" s="20">
        <f>H36+H37+H38+H39+H40+H41+H42</f>
        <v>7200</v>
      </c>
      <c r="I35" s="20">
        <f>I36+I37+I38+I39+I40+I41+I42</f>
        <v>135778.18</v>
      </c>
      <c r="J35" s="12"/>
    </row>
    <row r="36" spans="1:10" s="9" customFormat="1" ht="31.5" x14ac:dyDescent="0.2">
      <c r="A36" s="16" t="s">
        <v>185</v>
      </c>
      <c r="B36" s="25">
        <v>3032</v>
      </c>
      <c r="C36" s="37">
        <v>20000</v>
      </c>
      <c r="D36" s="37">
        <v>20000</v>
      </c>
      <c r="E36" s="37">
        <v>11475.21</v>
      </c>
      <c r="F36" s="24">
        <f t="shared" si="3"/>
        <v>57.376049999999999</v>
      </c>
      <c r="G36" s="24">
        <f t="shared" si="4"/>
        <v>57.376049999999999</v>
      </c>
      <c r="H36" s="30"/>
      <c r="I36" s="30"/>
      <c r="J36" s="13"/>
    </row>
    <row r="37" spans="1:10" s="9" customFormat="1" ht="31.5" x14ac:dyDescent="0.2">
      <c r="A37" s="16" t="s">
        <v>186</v>
      </c>
      <c r="B37" s="25">
        <v>3035</v>
      </c>
      <c r="C37" s="37">
        <v>20000</v>
      </c>
      <c r="D37" s="37">
        <v>20000</v>
      </c>
      <c r="E37" s="37">
        <v>13086.96</v>
      </c>
      <c r="F37" s="24">
        <f t="shared" si="3"/>
        <v>65.434799999999996</v>
      </c>
      <c r="G37" s="24">
        <f t="shared" si="4"/>
        <v>65.434799999999996</v>
      </c>
      <c r="H37" s="30"/>
      <c r="I37" s="30"/>
      <c r="J37" s="13"/>
    </row>
    <row r="38" spans="1:10" s="9" customFormat="1" ht="78.75" x14ac:dyDescent="0.2">
      <c r="A38" s="16" t="s">
        <v>195</v>
      </c>
      <c r="B38" s="17" t="s">
        <v>196</v>
      </c>
      <c r="C38" s="37">
        <v>730000</v>
      </c>
      <c r="D38" s="37">
        <v>730000</v>
      </c>
      <c r="E38" s="37">
        <v>716493.72</v>
      </c>
      <c r="F38" s="24">
        <f t="shared" si="3"/>
        <v>98.149824657534239</v>
      </c>
      <c r="G38" s="24">
        <f t="shared" si="4"/>
        <v>98.149824657534239</v>
      </c>
      <c r="H38" s="30"/>
      <c r="I38" s="30"/>
      <c r="J38" s="13"/>
    </row>
    <row r="39" spans="1:10" s="9" customFormat="1" ht="47.25" x14ac:dyDescent="0.2">
      <c r="A39" s="16" t="s">
        <v>187</v>
      </c>
      <c r="B39" s="25">
        <v>3192</v>
      </c>
      <c r="C39" s="37">
        <v>50000</v>
      </c>
      <c r="D39" s="37">
        <v>50000</v>
      </c>
      <c r="E39" s="37">
        <v>50000</v>
      </c>
      <c r="F39" s="24">
        <f t="shared" si="3"/>
        <v>100</v>
      </c>
      <c r="G39" s="24">
        <f t="shared" si="4"/>
        <v>100</v>
      </c>
      <c r="H39" s="30"/>
      <c r="I39" s="30"/>
      <c r="J39" s="13"/>
    </row>
    <row r="40" spans="1:10" s="9" customFormat="1" ht="15.75" x14ac:dyDescent="0.2">
      <c r="A40" s="16" t="s">
        <v>197</v>
      </c>
      <c r="B40" s="25">
        <v>3210</v>
      </c>
      <c r="C40" s="37">
        <v>20000</v>
      </c>
      <c r="D40" s="37">
        <v>20000</v>
      </c>
      <c r="E40" s="37">
        <v>10630.83</v>
      </c>
      <c r="F40" s="24">
        <f t="shared" si="3"/>
        <v>53.154150000000001</v>
      </c>
      <c r="G40" s="24">
        <f t="shared" si="4"/>
        <v>53.154150000000001</v>
      </c>
      <c r="H40" s="30"/>
      <c r="I40" s="30"/>
      <c r="J40" s="13"/>
    </row>
    <row r="41" spans="1:10" s="9" customFormat="1" ht="31.5" x14ac:dyDescent="0.2">
      <c r="A41" s="21" t="s">
        <v>126</v>
      </c>
      <c r="B41" s="27" t="s">
        <v>134</v>
      </c>
      <c r="C41" s="37">
        <v>2863500</v>
      </c>
      <c r="D41" s="37">
        <v>2863500</v>
      </c>
      <c r="E41" s="37">
        <v>2836243.95</v>
      </c>
      <c r="F41" s="24">
        <f t="shared" si="3"/>
        <v>99.048156102671555</v>
      </c>
      <c r="G41" s="24">
        <f t="shared" si="4"/>
        <v>99.048156102671555</v>
      </c>
      <c r="H41" s="37">
        <v>7200</v>
      </c>
      <c r="I41" s="37">
        <v>135778.18</v>
      </c>
      <c r="J41" s="13">
        <f>+I41/H41*100</f>
        <v>1885.8080555555553</v>
      </c>
    </row>
    <row r="42" spans="1:10" s="9" customFormat="1" ht="31.5" x14ac:dyDescent="0.2">
      <c r="A42" s="21" t="s">
        <v>127</v>
      </c>
      <c r="B42" s="27" t="s">
        <v>135</v>
      </c>
      <c r="C42" s="37">
        <v>3644500</v>
      </c>
      <c r="D42" s="37">
        <v>3644500</v>
      </c>
      <c r="E42" s="37">
        <v>3571200</v>
      </c>
      <c r="F42" s="24">
        <f t="shared" si="3"/>
        <v>97.98875017149129</v>
      </c>
      <c r="G42" s="24">
        <f t="shared" si="4"/>
        <v>97.98875017149129</v>
      </c>
      <c r="H42" s="25"/>
      <c r="I42" s="25"/>
      <c r="J42" s="13"/>
    </row>
    <row r="43" spans="1:10" s="8" customFormat="1" ht="15.75" x14ac:dyDescent="0.2">
      <c r="A43" s="29" t="s">
        <v>136</v>
      </c>
      <c r="B43" s="31" t="s">
        <v>154</v>
      </c>
      <c r="C43" s="32">
        <f t="shared" ref="C43" si="17">+C44+C45+C46+C47+C48</f>
        <v>13763849</v>
      </c>
      <c r="D43" s="32">
        <f t="shared" ref="D43:I43" si="18">+D44+D45+D46+D47+D48</f>
        <v>13763849</v>
      </c>
      <c r="E43" s="32">
        <f t="shared" si="18"/>
        <v>13388300.09</v>
      </c>
      <c r="F43" s="15">
        <f t="shared" si="3"/>
        <v>97.271483361957834</v>
      </c>
      <c r="G43" s="15">
        <f t="shared" si="4"/>
        <v>97.271483361957834</v>
      </c>
      <c r="H43" s="32">
        <f>+H44+H45+H46+H47+H48</f>
        <v>208800</v>
      </c>
      <c r="I43" s="32">
        <f t="shared" si="18"/>
        <v>220560.23</v>
      </c>
      <c r="J43" s="12">
        <f>+I43/H43*100</f>
        <v>105.63229406130267</v>
      </c>
    </row>
    <row r="44" spans="1:10" s="9" customFormat="1" ht="15.75" x14ac:dyDescent="0.2">
      <c r="A44" s="21" t="s">
        <v>137</v>
      </c>
      <c r="B44" s="27" t="s">
        <v>155</v>
      </c>
      <c r="C44" s="37">
        <v>4801000</v>
      </c>
      <c r="D44" s="37">
        <v>4801000</v>
      </c>
      <c r="E44" s="37">
        <v>4692504.62</v>
      </c>
      <c r="F44" s="24">
        <f t="shared" si="3"/>
        <v>97.740150385336392</v>
      </c>
      <c r="G44" s="24">
        <f t="shared" si="4"/>
        <v>97.740150385336392</v>
      </c>
      <c r="H44" s="37">
        <v>183800</v>
      </c>
      <c r="I44" s="37">
        <v>217850.23</v>
      </c>
      <c r="J44" s="13">
        <f t="shared" ref="J44:J77" si="19">+I44/H44*100</f>
        <v>118.52569640914037</v>
      </c>
    </row>
    <row r="45" spans="1:10" s="9" customFormat="1" ht="15.75" x14ac:dyDescent="0.2">
      <c r="A45" s="21" t="s">
        <v>138</v>
      </c>
      <c r="B45" s="27" t="s">
        <v>156</v>
      </c>
      <c r="C45" s="37">
        <v>125200</v>
      </c>
      <c r="D45" s="37">
        <v>125200</v>
      </c>
      <c r="E45" s="37">
        <v>124189.95</v>
      </c>
      <c r="F45" s="24">
        <f t="shared" si="3"/>
        <v>99.193250798722048</v>
      </c>
      <c r="G45" s="24">
        <f t="shared" si="4"/>
        <v>99.193250798722048</v>
      </c>
      <c r="H45" s="37">
        <v>5000</v>
      </c>
      <c r="I45" s="37">
        <v>0</v>
      </c>
      <c r="J45" s="13">
        <f t="shared" si="19"/>
        <v>0</v>
      </c>
    </row>
    <row r="46" spans="1:10" s="9" customFormat="1" ht="31.5" x14ac:dyDescent="0.2">
      <c r="A46" s="21" t="s">
        <v>139</v>
      </c>
      <c r="B46" s="27" t="s">
        <v>157</v>
      </c>
      <c r="C46" s="37">
        <v>7324149</v>
      </c>
      <c r="D46" s="37">
        <v>7324149</v>
      </c>
      <c r="E46" s="37">
        <v>7064998</v>
      </c>
      <c r="F46" s="24">
        <f t="shared" si="3"/>
        <v>96.461691317312088</v>
      </c>
      <c r="G46" s="24">
        <f t="shared" si="4"/>
        <v>96.461691317312088</v>
      </c>
      <c r="H46" s="37">
        <v>20000</v>
      </c>
      <c r="I46" s="37">
        <v>2710</v>
      </c>
      <c r="J46" s="13">
        <f t="shared" si="19"/>
        <v>13.55</v>
      </c>
    </row>
    <row r="47" spans="1:10" s="9" customFormat="1" ht="31.5" x14ac:dyDescent="0.2">
      <c r="A47" s="21" t="s">
        <v>140</v>
      </c>
      <c r="B47" s="27" t="s">
        <v>158</v>
      </c>
      <c r="C47" s="37">
        <v>1373500</v>
      </c>
      <c r="D47" s="37">
        <v>1373500</v>
      </c>
      <c r="E47" s="37">
        <v>1367766.5199999998</v>
      </c>
      <c r="F47" s="24">
        <f t="shared" si="3"/>
        <v>99.582564251911165</v>
      </c>
      <c r="G47" s="24">
        <f t="shared" si="4"/>
        <v>99.582564251911165</v>
      </c>
      <c r="H47" s="25"/>
      <c r="I47" s="25"/>
      <c r="J47" s="13"/>
    </row>
    <row r="48" spans="1:10" s="9" customFormat="1" ht="15.75" x14ac:dyDescent="0.2">
      <c r="A48" s="16" t="s">
        <v>198</v>
      </c>
      <c r="B48" s="27">
        <v>4082</v>
      </c>
      <c r="C48" s="37">
        <v>140000</v>
      </c>
      <c r="D48" s="37">
        <v>140000</v>
      </c>
      <c r="E48" s="37">
        <v>138841</v>
      </c>
      <c r="F48" s="24">
        <f t="shared" si="3"/>
        <v>99.172142857142859</v>
      </c>
      <c r="G48" s="24">
        <f t="shared" si="4"/>
        <v>99.172142857142859</v>
      </c>
      <c r="H48" s="25"/>
      <c r="I48" s="25"/>
      <c r="J48" s="13"/>
    </row>
    <row r="49" spans="1:10" s="8" customFormat="1" ht="15.75" x14ac:dyDescent="0.2">
      <c r="A49" s="29" t="s">
        <v>141</v>
      </c>
      <c r="B49" s="31" t="s">
        <v>159</v>
      </c>
      <c r="C49" s="32">
        <f t="shared" ref="C49" si="20">+C51+C52+C50+C53</f>
        <v>4553844</v>
      </c>
      <c r="D49" s="32">
        <f t="shared" ref="D49:E49" si="21">+D51+D52+D50+D53</f>
        <v>4553844</v>
      </c>
      <c r="E49" s="32">
        <f t="shared" si="21"/>
        <v>4541168.04</v>
      </c>
      <c r="F49" s="15">
        <f t="shared" si="3"/>
        <v>99.721642638614753</v>
      </c>
      <c r="G49" s="15">
        <f t="shared" si="4"/>
        <v>99.721642638614753</v>
      </c>
      <c r="H49" s="32">
        <f t="shared" ref="H49" si="22">+H51+H52+H50+H53</f>
        <v>30000</v>
      </c>
      <c r="I49" s="32">
        <f t="shared" ref="I49" si="23">+I51+I52+I50+I53</f>
        <v>159880</v>
      </c>
      <c r="J49" s="12">
        <f t="shared" si="19"/>
        <v>532.93333333333339</v>
      </c>
    </row>
    <row r="50" spans="1:10" s="35" customFormat="1" ht="31.5" x14ac:dyDescent="0.2">
      <c r="A50" s="21" t="s">
        <v>203</v>
      </c>
      <c r="B50" s="27">
        <v>5011</v>
      </c>
      <c r="C50" s="37">
        <v>1202180</v>
      </c>
      <c r="D50" s="37">
        <v>1202180</v>
      </c>
      <c r="E50" s="37">
        <v>1201934.3999999999</v>
      </c>
      <c r="F50" s="24">
        <f t="shared" si="3"/>
        <v>99.979570447021231</v>
      </c>
      <c r="G50" s="24">
        <f t="shared" si="4"/>
        <v>99.979570447021231</v>
      </c>
      <c r="H50" s="37"/>
      <c r="I50" s="37"/>
      <c r="J50" s="12"/>
    </row>
    <row r="51" spans="1:10" s="9" customFormat="1" ht="36.75" customHeight="1" x14ac:dyDescent="0.2">
      <c r="A51" s="21" t="s">
        <v>142</v>
      </c>
      <c r="B51" s="27" t="s">
        <v>160</v>
      </c>
      <c r="C51" s="37">
        <v>2234000</v>
      </c>
      <c r="D51" s="37">
        <v>2234000</v>
      </c>
      <c r="E51" s="37">
        <v>2221573.0099999998</v>
      </c>
      <c r="F51" s="24">
        <f t="shared" si="3"/>
        <v>99.443733661593541</v>
      </c>
      <c r="G51" s="24">
        <f t="shared" si="4"/>
        <v>99.443733661593541</v>
      </c>
      <c r="H51" s="37">
        <v>30000</v>
      </c>
      <c r="I51" s="37">
        <v>159880</v>
      </c>
      <c r="J51" s="13">
        <f t="shared" si="19"/>
        <v>532.93333333333339</v>
      </c>
    </row>
    <row r="52" spans="1:10" s="9" customFormat="1" ht="27" customHeight="1" x14ac:dyDescent="0.2">
      <c r="A52" s="21" t="s">
        <v>143</v>
      </c>
      <c r="B52" s="27" t="s">
        <v>161</v>
      </c>
      <c r="C52" s="37">
        <v>1039200</v>
      </c>
      <c r="D52" s="37">
        <v>1039200</v>
      </c>
      <c r="E52" s="37">
        <v>1039199.99</v>
      </c>
      <c r="F52" s="24">
        <f t="shared" si="3"/>
        <v>99.999999037721324</v>
      </c>
      <c r="G52" s="24">
        <f t="shared" si="4"/>
        <v>99.999999037721324</v>
      </c>
      <c r="H52" s="25"/>
      <c r="I52" s="25"/>
      <c r="J52" s="12"/>
    </row>
    <row r="53" spans="1:10" s="9" customFormat="1" ht="27" customHeight="1" x14ac:dyDescent="0.2">
      <c r="A53" s="21" t="s">
        <v>223</v>
      </c>
      <c r="B53" s="27">
        <v>5049</v>
      </c>
      <c r="C53" s="37">
        <v>78464</v>
      </c>
      <c r="D53" s="37">
        <v>78464</v>
      </c>
      <c r="E53" s="37">
        <v>78460.639999999999</v>
      </c>
      <c r="F53" s="24">
        <f t="shared" ref="F53" si="24">+E53/C53*100</f>
        <v>99.995717781402931</v>
      </c>
      <c r="G53" s="24">
        <f t="shared" ref="G53" si="25">+E53/D53*100</f>
        <v>99.995717781402931</v>
      </c>
      <c r="H53" s="25"/>
      <c r="I53" s="25"/>
      <c r="J53" s="12"/>
    </row>
    <row r="54" spans="1:10" s="8" customFormat="1" ht="15.75" x14ac:dyDescent="0.2">
      <c r="A54" s="29" t="s">
        <v>144</v>
      </c>
      <c r="B54" s="31" t="s">
        <v>162</v>
      </c>
      <c r="C54" s="32">
        <f t="shared" ref="C54" si="26">+C56+C57+C55+C58+C59</f>
        <v>19339300</v>
      </c>
      <c r="D54" s="32">
        <f t="shared" ref="D54:E54" si="27">+D56+D57+D55+D58+D59</f>
        <v>19339300</v>
      </c>
      <c r="E54" s="32">
        <f t="shared" si="27"/>
        <v>17152656.440000001</v>
      </c>
      <c r="F54" s="15">
        <f t="shared" si="3"/>
        <v>88.693264182261004</v>
      </c>
      <c r="G54" s="15">
        <f t="shared" si="4"/>
        <v>88.693264182261004</v>
      </c>
      <c r="H54" s="32">
        <f t="shared" ref="H54" si="28">+H56+H57+H55+H58+H59</f>
        <v>928538.6</v>
      </c>
      <c r="I54" s="32">
        <f t="shared" ref="I54" si="29">+I56+I57+I55+I58+I59</f>
        <v>743699.87</v>
      </c>
      <c r="J54" s="12">
        <f>+I54/H54*100</f>
        <v>80.093586847116541</v>
      </c>
    </row>
    <row r="55" spans="1:10" s="35" customFormat="1" ht="31.5" x14ac:dyDescent="0.2">
      <c r="A55" s="21" t="s">
        <v>204</v>
      </c>
      <c r="B55" s="27">
        <v>6013</v>
      </c>
      <c r="C55" s="37">
        <v>1139500</v>
      </c>
      <c r="D55" s="37">
        <v>1139500</v>
      </c>
      <c r="E55" s="37">
        <v>437419.64</v>
      </c>
      <c r="F55" s="24">
        <f t="shared" si="3"/>
        <v>38.386980254497587</v>
      </c>
      <c r="G55" s="15"/>
      <c r="H55" s="32"/>
      <c r="I55" s="32"/>
      <c r="J55" s="12"/>
    </row>
    <row r="56" spans="1:10" s="9" customFormat="1" ht="15.75" x14ac:dyDescent="0.2">
      <c r="A56" s="21" t="s">
        <v>145</v>
      </c>
      <c r="B56" s="27" t="s">
        <v>163</v>
      </c>
      <c r="C56" s="37">
        <v>17039800</v>
      </c>
      <c r="D56" s="37">
        <v>17039800</v>
      </c>
      <c r="E56" s="37">
        <v>15655236.800000001</v>
      </c>
      <c r="F56" s="24">
        <f t="shared" si="3"/>
        <v>91.874533738658897</v>
      </c>
      <c r="G56" s="24">
        <f t="shared" si="4"/>
        <v>91.874533738658897</v>
      </c>
      <c r="H56" s="37">
        <v>386635.6</v>
      </c>
      <c r="I56" s="37">
        <v>340527.87</v>
      </c>
      <c r="J56" s="13">
        <f t="shared" si="19"/>
        <v>88.07462892708277</v>
      </c>
    </row>
    <row r="57" spans="1:10" s="9" customFormat="1" ht="94.5" x14ac:dyDescent="0.2">
      <c r="A57" s="16" t="s">
        <v>182</v>
      </c>
      <c r="B57" s="27">
        <v>6071</v>
      </c>
      <c r="C57" s="37">
        <v>1060000</v>
      </c>
      <c r="D57" s="37">
        <v>1060000</v>
      </c>
      <c r="E57" s="37">
        <v>1060000</v>
      </c>
      <c r="F57" s="24">
        <f t="shared" si="3"/>
        <v>100</v>
      </c>
      <c r="G57" s="24">
        <f t="shared" si="4"/>
        <v>100</v>
      </c>
      <c r="H57" s="25"/>
      <c r="I57" s="25"/>
      <c r="J57" s="13"/>
    </row>
    <row r="58" spans="1:10" s="9" customFormat="1" ht="31.5" x14ac:dyDescent="0.2">
      <c r="A58" s="16" t="s">
        <v>224</v>
      </c>
      <c r="B58" s="27">
        <v>6090</v>
      </c>
      <c r="C58" s="37">
        <v>100000</v>
      </c>
      <c r="D58" s="37">
        <v>100000</v>
      </c>
      <c r="E58" s="37">
        <v>0</v>
      </c>
      <c r="F58" s="24">
        <f t="shared" ref="F58" si="30">+E58/C58*100</f>
        <v>0</v>
      </c>
      <c r="G58" s="24">
        <f t="shared" ref="G58" si="31">+E58/D58*100</f>
        <v>0</v>
      </c>
      <c r="H58" s="25"/>
      <c r="I58" s="25"/>
      <c r="J58" s="13"/>
    </row>
    <row r="59" spans="1:10" s="9" customFormat="1" ht="84" customHeight="1" x14ac:dyDescent="0.2">
      <c r="A59" s="16" t="s">
        <v>201</v>
      </c>
      <c r="B59" s="27">
        <v>6083</v>
      </c>
      <c r="C59" s="23"/>
      <c r="D59" s="23"/>
      <c r="E59" s="23"/>
      <c r="F59" s="24"/>
      <c r="G59" s="24"/>
      <c r="H59" s="37">
        <v>541903</v>
      </c>
      <c r="I59" s="37">
        <v>403172</v>
      </c>
      <c r="J59" s="13"/>
    </row>
    <row r="60" spans="1:10" s="8" customFormat="1" ht="15.75" x14ac:dyDescent="0.2">
      <c r="A60" s="29" t="s">
        <v>146</v>
      </c>
      <c r="B60" s="31" t="s">
        <v>164</v>
      </c>
      <c r="C60" s="32">
        <f>+C61+C63+C64+C66+C67+C68+C70+C71+C72+C73+C74</f>
        <v>15687730.369999999</v>
      </c>
      <c r="D60" s="32">
        <f>+D61+D63+D64+D66+D67+D68+D70+D71+D72+D73+D74</f>
        <v>15687730.369999999</v>
      </c>
      <c r="E60" s="32">
        <f>+E61+E63+E64+E66+E67+E68+E70+E71+E72+E73+E74</f>
        <v>11729393.01</v>
      </c>
      <c r="F60" s="15">
        <f t="shared" si="3"/>
        <v>74.767941144822217</v>
      </c>
      <c r="G60" s="15">
        <f t="shared" si="4"/>
        <v>74.767941144822217</v>
      </c>
      <c r="H60" s="32">
        <f>+H61+H63+H64+H66+H67+H68+H70+H71+H72+H73+H74+H62+H65+H69</f>
        <v>18506106.77</v>
      </c>
      <c r="I60" s="32">
        <f>+I61+I63+I64+I66+I67+I68+I70+I71+I72+I73+I74+I62+I65+I69</f>
        <v>15482847.560000001</v>
      </c>
      <c r="J60" s="12">
        <f t="shared" si="19"/>
        <v>83.663450948521685</v>
      </c>
    </row>
    <row r="61" spans="1:10" s="35" customFormat="1" ht="15.75" x14ac:dyDescent="0.2">
      <c r="A61" s="21" t="s">
        <v>208</v>
      </c>
      <c r="B61" s="39" t="s">
        <v>209</v>
      </c>
      <c r="C61" s="37">
        <v>222430.36999999997</v>
      </c>
      <c r="D61" s="37">
        <v>222430.36999999997</v>
      </c>
      <c r="E61" s="37">
        <v>150000</v>
      </c>
      <c r="F61" s="24">
        <f t="shared" si="3"/>
        <v>67.436834277621358</v>
      </c>
      <c r="G61" s="24">
        <f t="shared" si="4"/>
        <v>67.436834277621358</v>
      </c>
      <c r="H61" s="37">
        <v>1341298.2899999998</v>
      </c>
      <c r="I61" s="37">
        <v>1306744.6099999999</v>
      </c>
      <c r="J61" s="13">
        <f t="shared" si="19"/>
        <v>97.423863113998308</v>
      </c>
    </row>
    <row r="62" spans="1:10" s="43" customFormat="1" ht="31.5" x14ac:dyDescent="0.2">
      <c r="A62" s="44" t="s">
        <v>229</v>
      </c>
      <c r="B62" s="39">
        <v>7310</v>
      </c>
      <c r="C62" s="37"/>
      <c r="D62" s="37"/>
      <c r="E62" s="37"/>
      <c r="F62" s="24"/>
      <c r="G62" s="24"/>
      <c r="H62" s="37">
        <v>3380000</v>
      </c>
      <c r="I62" s="37">
        <v>2756595.82</v>
      </c>
      <c r="J62" s="13">
        <f t="shared" si="19"/>
        <v>81.556089349112426</v>
      </c>
    </row>
    <row r="63" spans="1:10" s="9" customFormat="1" ht="47.25" x14ac:dyDescent="0.2">
      <c r="A63" s="16" t="s">
        <v>202</v>
      </c>
      <c r="B63" s="27">
        <v>7361</v>
      </c>
      <c r="C63" s="28"/>
      <c r="D63" s="28"/>
      <c r="E63" s="28"/>
      <c r="F63" s="24"/>
      <c r="G63" s="24"/>
      <c r="H63" s="37"/>
      <c r="I63" s="37"/>
      <c r="J63" s="13"/>
    </row>
    <row r="64" spans="1:10" s="9" customFormat="1" ht="31.5" x14ac:dyDescent="0.2">
      <c r="A64" s="16" t="s">
        <v>210</v>
      </c>
      <c r="B64" s="27">
        <v>7325</v>
      </c>
      <c r="C64" s="28"/>
      <c r="D64" s="28"/>
      <c r="E64" s="28"/>
      <c r="F64" s="24"/>
      <c r="G64" s="24"/>
      <c r="H64" s="37">
        <v>143450</v>
      </c>
      <c r="I64" s="37">
        <v>143200.64000000001</v>
      </c>
      <c r="J64" s="13">
        <f t="shared" si="19"/>
        <v>99.826169397002445</v>
      </c>
    </row>
    <row r="65" spans="1:10" s="9" customFormat="1" ht="31.5" x14ac:dyDescent="0.2">
      <c r="A65" s="44" t="s">
        <v>230</v>
      </c>
      <c r="B65" s="27">
        <v>7350</v>
      </c>
      <c r="C65" s="28"/>
      <c r="D65" s="28"/>
      <c r="E65" s="28"/>
      <c r="F65" s="24"/>
      <c r="G65" s="24"/>
      <c r="H65" s="37">
        <v>300000</v>
      </c>
      <c r="I65" s="37">
        <v>99000</v>
      </c>
      <c r="J65" s="13"/>
    </row>
    <row r="66" spans="1:10" s="9" customFormat="1" ht="47.25" x14ac:dyDescent="0.2">
      <c r="A66" s="16" t="s">
        <v>211</v>
      </c>
      <c r="B66" s="27">
        <v>7363</v>
      </c>
      <c r="C66" s="28"/>
      <c r="D66" s="28"/>
      <c r="E66" s="28"/>
      <c r="F66" s="24"/>
      <c r="G66" s="24"/>
      <c r="H66" s="37">
        <v>4.4000000000000004</v>
      </c>
      <c r="I66" s="37">
        <v>4.4000000000000004</v>
      </c>
      <c r="J66" s="13">
        <f t="shared" si="19"/>
        <v>100</v>
      </c>
    </row>
    <row r="67" spans="1:10" s="9" customFormat="1" ht="31.5" x14ac:dyDescent="0.2">
      <c r="A67" s="16" t="s">
        <v>170</v>
      </c>
      <c r="B67" s="27">
        <v>7370</v>
      </c>
      <c r="C67" s="28"/>
      <c r="D67" s="28"/>
      <c r="E67" s="28"/>
      <c r="F67" s="24"/>
      <c r="G67" s="24"/>
      <c r="H67" s="37">
        <v>5021660</v>
      </c>
      <c r="I67" s="37">
        <v>3039786.06</v>
      </c>
      <c r="J67" s="13">
        <f t="shared" si="19"/>
        <v>60.533490120796706</v>
      </c>
    </row>
    <row r="68" spans="1:10" s="9" customFormat="1" ht="47.25" x14ac:dyDescent="0.2">
      <c r="A68" s="21" t="s">
        <v>147</v>
      </c>
      <c r="B68" s="27" t="s">
        <v>165</v>
      </c>
      <c r="C68" s="37">
        <v>13010500</v>
      </c>
      <c r="D68" s="37">
        <v>13010500</v>
      </c>
      <c r="E68" s="37">
        <v>9372509.8100000005</v>
      </c>
      <c r="F68" s="24">
        <f t="shared" ref="F68:F73" si="32">+E68/C68*100</f>
        <v>72.038044733100193</v>
      </c>
      <c r="G68" s="24">
        <f t="shared" ref="G68:G73" si="33">+E68/D68*100</f>
        <v>72.038044733100193</v>
      </c>
      <c r="H68" s="37">
        <v>525000</v>
      </c>
      <c r="I68" s="37">
        <v>382409.91</v>
      </c>
      <c r="J68" s="13">
        <f t="shared" si="19"/>
        <v>72.839982857142843</v>
      </c>
    </row>
    <row r="69" spans="1:10" s="9" customFormat="1" ht="47.25" x14ac:dyDescent="0.2">
      <c r="A69" s="44" t="s">
        <v>231</v>
      </c>
      <c r="B69" s="27">
        <v>7463</v>
      </c>
      <c r="C69" s="37"/>
      <c r="D69" s="37"/>
      <c r="E69" s="37"/>
      <c r="F69" s="24"/>
      <c r="G69" s="24"/>
      <c r="H69" s="37">
        <v>5309894.08</v>
      </c>
      <c r="I69" s="37">
        <v>5309894.08</v>
      </c>
      <c r="J69" s="13">
        <f t="shared" si="19"/>
        <v>100</v>
      </c>
    </row>
    <row r="70" spans="1:10" s="9" customFormat="1" ht="31.5" x14ac:dyDescent="0.2">
      <c r="A70" s="16" t="s">
        <v>183</v>
      </c>
      <c r="B70" s="27">
        <v>7610</v>
      </c>
      <c r="C70" s="37">
        <v>190000</v>
      </c>
      <c r="D70" s="37">
        <v>190000</v>
      </c>
      <c r="E70" s="37">
        <v>45412</v>
      </c>
      <c r="F70" s="24">
        <f t="shared" si="32"/>
        <v>23.901052631578949</v>
      </c>
      <c r="G70" s="24">
        <v>0</v>
      </c>
      <c r="H70" s="28"/>
      <c r="I70" s="25"/>
      <c r="J70" s="13"/>
    </row>
    <row r="71" spans="1:10" s="9" customFormat="1" ht="30" customHeight="1" x14ac:dyDescent="0.2">
      <c r="A71" s="21" t="s">
        <v>148</v>
      </c>
      <c r="B71" s="27" t="s">
        <v>166</v>
      </c>
      <c r="C71" s="37">
        <v>910100</v>
      </c>
      <c r="D71" s="37">
        <v>910100</v>
      </c>
      <c r="E71" s="37">
        <v>910100</v>
      </c>
      <c r="F71" s="24">
        <f t="shared" si="32"/>
        <v>100</v>
      </c>
      <c r="G71" s="24">
        <f t="shared" si="33"/>
        <v>100</v>
      </c>
      <c r="H71" s="28"/>
      <c r="I71" s="25"/>
      <c r="J71" s="13"/>
    </row>
    <row r="72" spans="1:10" s="9" customFormat="1" ht="31.5" x14ac:dyDescent="0.2">
      <c r="A72" s="21" t="s">
        <v>212</v>
      </c>
      <c r="B72" s="27">
        <v>7670</v>
      </c>
      <c r="C72" s="37"/>
      <c r="D72" s="37"/>
      <c r="E72" s="37"/>
      <c r="F72" s="24"/>
      <c r="G72" s="24"/>
      <c r="H72" s="37">
        <v>2484800</v>
      </c>
      <c r="I72" s="37">
        <v>2445212.04</v>
      </c>
      <c r="J72" s="13">
        <f t="shared" si="19"/>
        <v>98.406794913071465</v>
      </c>
    </row>
    <row r="73" spans="1:10" s="9" customFormat="1" ht="31.5" x14ac:dyDescent="0.2">
      <c r="A73" s="16" t="s">
        <v>149</v>
      </c>
      <c r="B73" s="27">
        <v>7680</v>
      </c>
      <c r="C73" s="37">
        <v>261900</v>
      </c>
      <c r="D73" s="37">
        <v>261900</v>
      </c>
      <c r="E73" s="37">
        <v>223628</v>
      </c>
      <c r="F73" s="24">
        <f t="shared" si="32"/>
        <v>85.386788850706381</v>
      </c>
      <c r="G73" s="24">
        <f t="shared" si="33"/>
        <v>85.386788850706381</v>
      </c>
      <c r="H73" s="28"/>
      <c r="I73" s="25"/>
      <c r="J73" s="13"/>
    </row>
    <row r="74" spans="1:10" s="9" customFormat="1" ht="15.75" x14ac:dyDescent="0.2">
      <c r="A74" s="21" t="s">
        <v>150</v>
      </c>
      <c r="B74" s="27" t="s">
        <v>167</v>
      </c>
      <c r="C74" s="37">
        <v>1092800</v>
      </c>
      <c r="D74" s="37">
        <v>1092800</v>
      </c>
      <c r="E74" s="37">
        <v>1027743.2</v>
      </c>
      <c r="F74" s="24">
        <f>+E74/C74*100</f>
        <v>94.046778916544653</v>
      </c>
      <c r="G74" s="24">
        <f>+E74/D74*100</f>
        <v>94.046778916544653</v>
      </c>
      <c r="H74" s="28"/>
      <c r="I74" s="25"/>
      <c r="J74" s="13"/>
    </row>
    <row r="75" spans="1:10" s="14" customFormat="1" ht="15.75" x14ac:dyDescent="0.2">
      <c r="A75" s="46" t="s">
        <v>189</v>
      </c>
      <c r="B75" s="31">
        <v>8000</v>
      </c>
      <c r="C75" s="33">
        <f>C76+C79+C80+C81+C77+C78</f>
        <v>668200</v>
      </c>
      <c r="D75" s="33">
        <f>D76+D79+D80+D81+D77+D78</f>
        <v>668200</v>
      </c>
      <c r="E75" s="33">
        <f>E76+E79+E80+E81+E77+E78</f>
        <v>175388</v>
      </c>
      <c r="F75" s="15">
        <f t="shared" ref="F75:F81" si="34">+E75/C75*100</f>
        <v>26.247829991020655</v>
      </c>
      <c r="G75" s="15">
        <f t="shared" ref="G75:G81" si="35">+E75/D75*100</f>
        <v>26.247829991020655</v>
      </c>
      <c r="H75" s="33">
        <f>H76+H79+H80+H81+H77+H78</f>
        <v>3936500</v>
      </c>
      <c r="I75" s="33">
        <f>I76+I79+I80+I81+I77+I78</f>
        <v>2908224</v>
      </c>
      <c r="J75" s="12">
        <f t="shared" si="19"/>
        <v>73.878419916169193</v>
      </c>
    </row>
    <row r="76" spans="1:10" s="9" customFormat="1" ht="31.5" hidden="1" x14ac:dyDescent="0.2">
      <c r="A76" s="16" t="s">
        <v>184</v>
      </c>
      <c r="B76" s="27">
        <v>8110</v>
      </c>
      <c r="C76" s="37">
        <v>0</v>
      </c>
      <c r="D76" s="37">
        <v>0</v>
      </c>
      <c r="E76" s="37">
        <v>0</v>
      </c>
      <c r="F76" s="24" t="e">
        <f t="shared" si="34"/>
        <v>#DIV/0!</v>
      </c>
      <c r="G76" s="24" t="e">
        <f t="shared" si="35"/>
        <v>#DIV/0!</v>
      </c>
      <c r="H76" s="28"/>
      <c r="I76" s="25"/>
      <c r="J76" s="12"/>
    </row>
    <row r="77" spans="1:10" s="9" customFormat="1" ht="31.5" x14ac:dyDescent="0.2">
      <c r="A77" s="16" t="s">
        <v>205</v>
      </c>
      <c r="B77" s="27">
        <v>8220</v>
      </c>
      <c r="C77" s="37">
        <v>268200</v>
      </c>
      <c r="D77" s="37">
        <v>268200</v>
      </c>
      <c r="E77" s="37">
        <v>175388</v>
      </c>
      <c r="F77" s="24"/>
      <c r="G77" s="24"/>
      <c r="H77" s="37">
        <v>2555500</v>
      </c>
      <c r="I77" s="37">
        <v>1888224</v>
      </c>
      <c r="J77" s="13">
        <f t="shared" si="19"/>
        <v>73.888632361573087</v>
      </c>
    </row>
    <row r="78" spans="1:10" s="9" customFormat="1" ht="15.75" x14ac:dyDescent="0.2">
      <c r="A78" s="44" t="s">
        <v>232</v>
      </c>
      <c r="B78" s="27">
        <v>8230</v>
      </c>
      <c r="C78" s="37">
        <v>40000</v>
      </c>
      <c r="D78" s="37">
        <v>40000</v>
      </c>
      <c r="E78" s="37">
        <v>0</v>
      </c>
      <c r="F78" s="24"/>
      <c r="G78" s="24"/>
      <c r="H78" s="37">
        <v>1021000</v>
      </c>
      <c r="I78" s="37">
        <v>1020000</v>
      </c>
      <c r="J78" s="13"/>
    </row>
    <row r="79" spans="1:10" s="9" customFormat="1" ht="15.75" x14ac:dyDescent="0.2">
      <c r="A79" s="16" t="s">
        <v>199</v>
      </c>
      <c r="B79" s="27">
        <v>8240</v>
      </c>
      <c r="C79" s="37">
        <v>200000</v>
      </c>
      <c r="D79" s="37">
        <v>200000</v>
      </c>
      <c r="E79" s="37">
        <v>0</v>
      </c>
      <c r="F79" s="24">
        <f t="shared" si="34"/>
        <v>0</v>
      </c>
      <c r="G79" s="24">
        <f t="shared" si="35"/>
        <v>0</v>
      </c>
      <c r="H79" s="37"/>
      <c r="I79" s="37"/>
      <c r="J79" s="13"/>
    </row>
    <row r="80" spans="1:10" s="9" customFormat="1" ht="15.75" x14ac:dyDescent="0.2">
      <c r="A80" s="47" t="s">
        <v>190</v>
      </c>
      <c r="B80" s="27">
        <v>8340</v>
      </c>
      <c r="C80" s="37">
        <v>0</v>
      </c>
      <c r="D80" s="37">
        <v>0</v>
      </c>
      <c r="E80" s="37">
        <v>0</v>
      </c>
      <c r="F80" s="24"/>
      <c r="G80" s="24"/>
      <c r="H80" s="37">
        <v>360000</v>
      </c>
      <c r="I80" s="37">
        <v>0</v>
      </c>
      <c r="J80" s="13"/>
    </row>
    <row r="81" spans="1:10" s="9" customFormat="1" ht="15.75" x14ac:dyDescent="0.2">
      <c r="A81" s="16" t="s">
        <v>188</v>
      </c>
      <c r="B81" s="27">
        <v>8710</v>
      </c>
      <c r="C81" s="37">
        <v>160000</v>
      </c>
      <c r="D81" s="37">
        <v>160000</v>
      </c>
      <c r="E81" s="37">
        <v>0</v>
      </c>
      <c r="F81" s="24">
        <f t="shared" si="34"/>
        <v>0</v>
      </c>
      <c r="G81" s="24">
        <f t="shared" si="35"/>
        <v>0</v>
      </c>
      <c r="H81" s="28"/>
      <c r="I81" s="25"/>
      <c r="J81" s="13"/>
    </row>
    <row r="82" spans="1:10" s="8" customFormat="1" ht="15.75" x14ac:dyDescent="0.2">
      <c r="A82" s="29" t="s">
        <v>151</v>
      </c>
      <c r="B82" s="31" t="s">
        <v>168</v>
      </c>
      <c r="C82" s="32">
        <f>C85+C86+C83+C84</f>
        <v>10415380</v>
      </c>
      <c r="D82" s="32">
        <f>D85+D86+D83+D84</f>
        <v>10415380</v>
      </c>
      <c r="E82" s="32">
        <f>E85+E86+E83+E84</f>
        <v>10010283.810000001</v>
      </c>
      <c r="F82" s="15">
        <f t="shared" si="3"/>
        <v>96.110596156837303</v>
      </c>
      <c r="G82" s="15">
        <f t="shared" si="4"/>
        <v>96.110596156837303</v>
      </c>
      <c r="H82" s="32">
        <f>H85+H86+H83</f>
        <v>3360000</v>
      </c>
      <c r="I82" s="32">
        <f>I85+I86+I83</f>
        <v>3118000</v>
      </c>
      <c r="J82" s="12">
        <f t="shared" ref="J82" si="36">+I82/H82*100</f>
        <v>92.797619047619051</v>
      </c>
    </row>
    <row r="83" spans="1:10" s="36" customFormat="1" ht="63" x14ac:dyDescent="0.2">
      <c r="A83" s="21" t="s">
        <v>213</v>
      </c>
      <c r="B83" s="27">
        <v>9516</v>
      </c>
      <c r="C83" s="37">
        <v>4000000</v>
      </c>
      <c r="D83" s="37">
        <v>4000000</v>
      </c>
      <c r="E83" s="37">
        <v>4000000</v>
      </c>
      <c r="F83" s="24">
        <f t="shared" si="3"/>
        <v>100</v>
      </c>
      <c r="G83" s="24">
        <f>+E83/D83*100</f>
        <v>100</v>
      </c>
      <c r="H83" s="38"/>
      <c r="I83" s="38"/>
      <c r="J83" s="12"/>
    </row>
    <row r="84" spans="1:10" s="40" customFormat="1" ht="78.75" x14ac:dyDescent="0.2">
      <c r="A84" s="21" t="s">
        <v>216</v>
      </c>
      <c r="B84" s="27">
        <v>9730</v>
      </c>
      <c r="C84" s="37">
        <v>2500000</v>
      </c>
      <c r="D84" s="37">
        <v>2500000</v>
      </c>
      <c r="E84" s="37">
        <v>2500000</v>
      </c>
      <c r="F84" s="24">
        <f t="shared" ref="F84" si="37">+E84/C84*100</f>
        <v>100</v>
      </c>
      <c r="G84" s="24">
        <f>+E84/D84*100</f>
        <v>100</v>
      </c>
      <c r="H84" s="38"/>
      <c r="I84" s="38"/>
      <c r="J84" s="12"/>
    </row>
    <row r="85" spans="1:10" s="9" customFormat="1" ht="15.75" x14ac:dyDescent="0.2">
      <c r="A85" s="21" t="s">
        <v>152</v>
      </c>
      <c r="B85" s="27" t="s">
        <v>169</v>
      </c>
      <c r="C85" s="37">
        <v>2340000</v>
      </c>
      <c r="D85" s="37">
        <v>2340000</v>
      </c>
      <c r="E85" s="37">
        <v>2110000</v>
      </c>
      <c r="F85" s="24">
        <f t="shared" si="3"/>
        <v>90.17094017094017</v>
      </c>
      <c r="G85" s="24">
        <f>+E85/D85*100</f>
        <v>90.17094017094017</v>
      </c>
      <c r="H85" s="37">
        <v>2360000</v>
      </c>
      <c r="I85" s="37">
        <v>2360000</v>
      </c>
      <c r="J85" s="13">
        <f t="shared" ref="J85:J86" si="38">+I85/H85*100</f>
        <v>100</v>
      </c>
    </row>
    <row r="86" spans="1:10" s="9" customFormat="1" ht="47.25" x14ac:dyDescent="0.2">
      <c r="A86" s="16" t="s">
        <v>200</v>
      </c>
      <c r="B86" s="27">
        <v>9800</v>
      </c>
      <c r="C86" s="37">
        <v>1575380</v>
      </c>
      <c r="D86" s="37">
        <v>1575380</v>
      </c>
      <c r="E86" s="37">
        <v>1400283.81</v>
      </c>
      <c r="F86" s="24">
        <f t="shared" si="3"/>
        <v>88.885463189833573</v>
      </c>
      <c r="G86" s="24">
        <f t="shared" si="4"/>
        <v>88.885463189833573</v>
      </c>
      <c r="H86" s="37">
        <v>1000000</v>
      </c>
      <c r="I86" s="37">
        <v>758000</v>
      </c>
      <c r="J86" s="13">
        <f t="shared" si="38"/>
        <v>75.8</v>
      </c>
    </row>
    <row r="87" spans="1:10" s="8" customFormat="1" ht="15.75" x14ac:dyDescent="0.2">
      <c r="A87" s="29" t="s">
        <v>153</v>
      </c>
      <c r="B87" s="26"/>
      <c r="C87" s="32">
        <f>C9+C13+C28+C35+C43+C49+C54+C60+C75+C82</f>
        <v>346054150.16000003</v>
      </c>
      <c r="D87" s="32">
        <f>D9+D13+D28+D35+D43+D49+D54+D60+D75+D82</f>
        <v>346054150.16000003</v>
      </c>
      <c r="E87" s="32">
        <f>E9+E13+E28+E35+E43+E49+E54+E60+E75+E82</f>
        <v>331910944</v>
      </c>
      <c r="F87" s="15">
        <f t="shared" si="3"/>
        <v>95.913007789832648</v>
      </c>
      <c r="G87" s="15">
        <f t="shared" si="4"/>
        <v>95.913007789832648</v>
      </c>
      <c r="H87" s="20">
        <f>H9+H13+H43+H49+H54+H60+H75+H28+H82+H35</f>
        <v>38972291.449999996</v>
      </c>
      <c r="I87" s="20">
        <f>I9+I13+I43+I49+I54+I60+I75+I28+I82+I35</f>
        <v>48357368.040000007</v>
      </c>
      <c r="J87" s="12">
        <f>+I87/H87*100</f>
        <v>124.08140820264755</v>
      </c>
    </row>
    <row r="88" spans="1:10" ht="24.75" customHeight="1" x14ac:dyDescent="0.2"/>
    <row r="91" spans="1:10" x14ac:dyDescent="0.2">
      <c r="I91" s="120"/>
    </row>
  </sheetData>
  <mergeCells count="14">
    <mergeCell ref="H5:J5"/>
    <mergeCell ref="A2:K2"/>
    <mergeCell ref="A8:J8"/>
    <mergeCell ref="C6:C7"/>
    <mergeCell ref="D6:D7"/>
    <mergeCell ref="A5:A7"/>
    <mergeCell ref="B5:B6"/>
    <mergeCell ref="C5:G5"/>
    <mergeCell ref="G6:G7"/>
    <mergeCell ref="I6:I7"/>
    <mergeCell ref="H6:H7"/>
    <mergeCell ref="J6:J7"/>
    <mergeCell ref="E6:E7"/>
    <mergeCell ref="F6:F7"/>
  </mergeCells>
  <pageMargins left="0.19685039370078741" right="0.19685039370078741" top="0.19685039370078741" bottom="0.1968503937007874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topLeftCell="A108" zoomScaleNormal="100" workbookViewId="0">
      <selection activeCell="I101" sqref="I101"/>
    </sheetView>
  </sheetViews>
  <sheetFormatPr defaultColWidth="9.140625" defaultRowHeight="15.75" x14ac:dyDescent="0.25"/>
  <cols>
    <col min="1" max="1" width="0.140625" style="42" customWidth="1"/>
    <col min="2" max="2" width="14.28515625" style="42" customWidth="1"/>
    <col min="3" max="3" width="52.140625" style="2" customWidth="1"/>
    <col min="4" max="4" width="17" style="96" customWidth="1"/>
    <col min="5" max="5" width="15.7109375" style="96" customWidth="1"/>
    <col min="6" max="6" width="17.28515625" style="56" hidden="1" customWidth="1"/>
    <col min="7" max="7" width="18.42578125" style="57" customWidth="1"/>
    <col min="8" max="8" width="17.28515625" style="96" customWidth="1"/>
    <col min="9" max="9" width="16.42578125" style="96" customWidth="1"/>
    <col min="10" max="10" width="16.7109375" style="58" customWidth="1"/>
    <col min="11" max="11" width="18" style="42" hidden="1" customWidth="1"/>
    <col min="12" max="12" width="9.140625" style="42"/>
    <col min="13" max="13" width="11.85546875" style="42" bestFit="1" customWidth="1"/>
    <col min="14" max="14" width="13.140625" style="42" bestFit="1" customWidth="1"/>
    <col min="15" max="16" width="9.140625" style="42"/>
    <col min="17" max="17" width="11.42578125" style="42" bestFit="1" customWidth="1"/>
    <col min="18" max="16384" width="9.140625" style="42"/>
  </cols>
  <sheetData>
    <row r="1" spans="1:19" x14ac:dyDescent="0.25">
      <c r="A1" s="54"/>
      <c r="B1" s="54"/>
      <c r="C1" s="55"/>
      <c r="D1" s="56"/>
      <c r="E1" s="56"/>
      <c r="H1" s="56"/>
      <c r="I1" s="56"/>
    </row>
    <row r="2" spans="1:19" ht="23.25" x14ac:dyDescent="0.35">
      <c r="A2" s="112"/>
      <c r="B2" s="113"/>
      <c r="C2" s="113"/>
      <c r="D2" s="113"/>
      <c r="E2" s="113"/>
      <c r="F2" s="113"/>
      <c r="G2" s="113"/>
      <c r="H2" s="113"/>
      <c r="I2" s="113"/>
    </row>
    <row r="3" spans="1:19" ht="26.25" x14ac:dyDescent="0.4">
      <c r="A3" s="54"/>
      <c r="B3" s="114" t="s">
        <v>236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1:19" ht="26.25" x14ac:dyDescent="0.4">
      <c r="A4" s="54"/>
      <c r="B4" s="59"/>
      <c r="C4" s="60"/>
      <c r="D4" s="61"/>
      <c r="E4" s="61"/>
      <c r="F4" s="62"/>
      <c r="G4" s="62"/>
      <c r="H4" s="61"/>
      <c r="I4" s="61"/>
      <c r="J4" s="62"/>
      <c r="K4" s="60"/>
    </row>
    <row r="5" spans="1:19" ht="26.25" x14ac:dyDescent="0.4">
      <c r="A5" s="54"/>
      <c r="B5" s="59"/>
      <c r="C5" s="60"/>
      <c r="D5" s="116"/>
      <c r="E5" s="116"/>
      <c r="F5" s="62"/>
      <c r="G5" s="63"/>
      <c r="H5" s="61"/>
      <c r="I5" s="61"/>
      <c r="J5" s="56" t="s">
        <v>0</v>
      </c>
      <c r="K5" s="60"/>
    </row>
    <row r="6" spans="1:19" s="11" customFormat="1" ht="18.75" x14ac:dyDescent="0.2">
      <c r="B6" s="109" t="s">
        <v>65</v>
      </c>
      <c r="C6" s="109" t="s">
        <v>66</v>
      </c>
      <c r="D6" s="117" t="s">
        <v>67</v>
      </c>
      <c r="E6" s="117"/>
      <c r="F6" s="117"/>
      <c r="G6" s="117"/>
      <c r="H6" s="117" t="s">
        <v>86</v>
      </c>
      <c r="I6" s="118"/>
      <c r="J6" s="118"/>
      <c r="K6" s="34"/>
    </row>
    <row r="7" spans="1:19" s="64" customFormat="1" ht="15.75" customHeight="1" x14ac:dyDescent="0.2">
      <c r="A7" s="119"/>
      <c r="B7" s="107"/>
      <c r="C7" s="107"/>
      <c r="D7" s="109" t="s">
        <v>87</v>
      </c>
      <c r="E7" s="109" t="s">
        <v>89</v>
      </c>
      <c r="F7" s="109" t="s">
        <v>90</v>
      </c>
      <c r="G7" s="110" t="s">
        <v>90</v>
      </c>
      <c r="H7" s="109" t="s">
        <v>87</v>
      </c>
      <c r="I7" s="109" t="s">
        <v>89</v>
      </c>
      <c r="J7" s="109" t="s">
        <v>90</v>
      </c>
      <c r="K7" s="110" t="s">
        <v>91</v>
      </c>
    </row>
    <row r="8" spans="1:19" s="64" customFormat="1" ht="124.5" customHeight="1" x14ac:dyDescent="0.2">
      <c r="A8" s="119"/>
      <c r="B8" s="107"/>
      <c r="C8" s="107"/>
      <c r="D8" s="103"/>
      <c r="E8" s="98"/>
      <c r="F8" s="109"/>
      <c r="G8" s="110"/>
      <c r="H8" s="103"/>
      <c r="I8" s="98"/>
      <c r="J8" s="102"/>
      <c r="K8" s="111"/>
    </row>
    <row r="9" spans="1:19" s="11" customFormat="1" ht="42.75" customHeight="1" x14ac:dyDescent="0.2">
      <c r="A9" s="51"/>
      <c r="B9" s="106" t="s">
        <v>68</v>
      </c>
      <c r="C9" s="107"/>
      <c r="D9" s="107"/>
      <c r="E9" s="107"/>
      <c r="F9" s="107"/>
      <c r="G9" s="107"/>
      <c r="H9" s="107"/>
      <c r="I9" s="107"/>
      <c r="J9" s="107"/>
      <c r="K9" s="65"/>
    </row>
    <row r="10" spans="1:19" s="71" customFormat="1" x14ac:dyDescent="0.2">
      <c r="A10" s="66"/>
      <c r="B10" s="66">
        <v>10000000</v>
      </c>
      <c r="C10" s="67" t="s">
        <v>1</v>
      </c>
      <c r="D10" s="68">
        <f>D11+D20+D30+D38</f>
        <v>194216000</v>
      </c>
      <c r="E10" s="68">
        <f>E11+E20+E30+E38</f>
        <v>212922534.5</v>
      </c>
      <c r="F10" s="69" t="e">
        <f>+E10/#REF!*100</f>
        <v>#REF!</v>
      </c>
      <c r="G10" s="69">
        <f t="shared" ref="G10:G73" si="0">IF(D10=0,0,E10/D10*100)</f>
        <v>109.63181946904477</v>
      </c>
      <c r="H10" s="70">
        <f>H57</f>
        <v>60000</v>
      </c>
      <c r="I10" s="70">
        <f>I57</f>
        <v>73935.06</v>
      </c>
      <c r="J10" s="69">
        <f>+I10/H10*100</f>
        <v>123.2251</v>
      </c>
      <c r="K10" s="66"/>
      <c r="Q10" s="41"/>
      <c r="R10" s="41"/>
      <c r="S10" s="41"/>
    </row>
    <row r="11" spans="1:19" s="11" customFormat="1" ht="40.5" customHeight="1" x14ac:dyDescent="0.2">
      <c r="A11" s="72"/>
      <c r="B11" s="72">
        <v>11000000</v>
      </c>
      <c r="C11" s="73" t="s">
        <v>2</v>
      </c>
      <c r="D11" s="74">
        <f>+D12+D18</f>
        <v>111320000</v>
      </c>
      <c r="E11" s="74">
        <f>+E12+E18</f>
        <v>122315432.11000001</v>
      </c>
      <c r="F11" s="69" t="e">
        <f>+E11/#REF!*100</f>
        <v>#REF!</v>
      </c>
      <c r="G11" s="69">
        <f t="shared" si="0"/>
        <v>109.87731953826807</v>
      </c>
      <c r="H11" s="75"/>
      <c r="I11" s="75"/>
      <c r="J11" s="69"/>
      <c r="K11" s="51"/>
      <c r="Q11" s="41"/>
      <c r="R11" s="41"/>
      <c r="S11" s="41"/>
    </row>
    <row r="12" spans="1:19" s="77" customFormat="1" x14ac:dyDescent="0.2">
      <c r="A12" s="66"/>
      <c r="B12" s="66">
        <v>11010000</v>
      </c>
      <c r="C12" s="67" t="s">
        <v>3</v>
      </c>
      <c r="D12" s="68">
        <f>D13+D14+D15+D16</f>
        <v>111300000</v>
      </c>
      <c r="E12" s="68">
        <f>E13+E14+E15+E16+E17</f>
        <v>122324415.14000002</v>
      </c>
      <c r="F12" s="69" t="e">
        <f>+E12/#REF!*100</f>
        <v>#REF!</v>
      </c>
      <c r="G12" s="69">
        <f t="shared" si="0"/>
        <v>109.90513489667566</v>
      </c>
      <c r="H12" s="70"/>
      <c r="I12" s="70"/>
      <c r="J12" s="69"/>
      <c r="K12" s="76"/>
    </row>
    <row r="13" spans="1:19" s="11" customFormat="1" ht="53.25" customHeight="1" x14ac:dyDescent="0.2">
      <c r="A13" s="72"/>
      <c r="B13" s="72">
        <v>11010100</v>
      </c>
      <c r="C13" s="73" t="s">
        <v>4</v>
      </c>
      <c r="D13" s="78">
        <v>95000000</v>
      </c>
      <c r="E13" s="78">
        <v>104396985.17</v>
      </c>
      <c r="F13" s="69" t="e">
        <f>+E13/#REF!*100</f>
        <v>#REF!</v>
      </c>
      <c r="G13" s="69">
        <f t="shared" si="0"/>
        <v>109.89156333684211</v>
      </c>
      <c r="H13" s="75"/>
      <c r="I13" s="75"/>
      <c r="J13" s="69"/>
      <c r="K13" s="51"/>
    </row>
    <row r="14" spans="1:19" s="11" customFormat="1" ht="86.25" customHeight="1" x14ac:dyDescent="0.2">
      <c r="A14" s="72"/>
      <c r="B14" s="72">
        <v>11010200</v>
      </c>
      <c r="C14" s="73" t="s">
        <v>5</v>
      </c>
      <c r="D14" s="78">
        <v>11800000</v>
      </c>
      <c r="E14" s="78">
        <v>11878677.65</v>
      </c>
      <c r="F14" s="69" t="e">
        <f>+E14/#REF!*100</f>
        <v>#REF!</v>
      </c>
      <c r="G14" s="69">
        <f t="shared" si="0"/>
        <v>100.66675974576272</v>
      </c>
      <c r="H14" s="75"/>
      <c r="I14" s="75"/>
      <c r="J14" s="69"/>
      <c r="K14" s="51"/>
    </row>
    <row r="15" spans="1:19" s="11" customFormat="1" ht="54.75" customHeight="1" x14ac:dyDescent="0.2">
      <c r="A15" s="72"/>
      <c r="B15" s="72">
        <v>11010400</v>
      </c>
      <c r="C15" s="73" t="s">
        <v>6</v>
      </c>
      <c r="D15" s="78">
        <v>3000000</v>
      </c>
      <c r="E15" s="78">
        <v>4104106.09</v>
      </c>
      <c r="F15" s="69" t="e">
        <f>+E15/#REF!*100</f>
        <v>#REF!</v>
      </c>
      <c r="G15" s="69">
        <f t="shared" si="0"/>
        <v>136.80353633333334</v>
      </c>
      <c r="H15" s="75"/>
      <c r="I15" s="75"/>
      <c r="J15" s="69"/>
      <c r="K15" s="51"/>
    </row>
    <row r="16" spans="1:19" s="80" customFormat="1" ht="49.5" customHeight="1" x14ac:dyDescent="0.2">
      <c r="A16" s="72"/>
      <c r="B16" s="72">
        <v>11010500</v>
      </c>
      <c r="C16" s="73" t="s">
        <v>7</v>
      </c>
      <c r="D16" s="78">
        <v>1500000</v>
      </c>
      <c r="E16" s="78">
        <v>1905820.01</v>
      </c>
      <c r="F16" s="69" t="e">
        <f>+E16/#REF!*100</f>
        <v>#REF!</v>
      </c>
      <c r="G16" s="69">
        <f t="shared" si="0"/>
        <v>127.05466733333333</v>
      </c>
      <c r="H16" s="75"/>
      <c r="I16" s="75"/>
      <c r="J16" s="69"/>
      <c r="K16" s="79"/>
    </row>
    <row r="17" spans="1:11" s="80" customFormat="1" ht="49.5" customHeight="1" x14ac:dyDescent="0.2">
      <c r="A17" s="72"/>
      <c r="B17" s="50" t="s">
        <v>237</v>
      </c>
      <c r="C17" s="49" t="s">
        <v>238</v>
      </c>
      <c r="D17" s="78">
        <v>0</v>
      </c>
      <c r="E17" s="78">
        <v>38826.22</v>
      </c>
      <c r="F17" s="69" t="e">
        <f>+E17/#REF!*100</f>
        <v>#REF!</v>
      </c>
      <c r="G17" s="69">
        <f t="shared" si="0"/>
        <v>0</v>
      </c>
      <c r="H17" s="75"/>
      <c r="I17" s="75"/>
      <c r="J17" s="69"/>
      <c r="K17" s="79"/>
    </row>
    <row r="18" spans="1:11" s="82" customFormat="1" x14ac:dyDescent="0.2">
      <c r="A18" s="66"/>
      <c r="B18" s="66">
        <v>11020000</v>
      </c>
      <c r="C18" s="67" t="s">
        <v>8</v>
      </c>
      <c r="D18" s="68">
        <f>+D19</f>
        <v>20000</v>
      </c>
      <c r="E18" s="68">
        <f>+E19</f>
        <v>-8983.0300000000007</v>
      </c>
      <c r="F18" s="69" t="e">
        <f>+E18/#REF!*100</f>
        <v>#REF!</v>
      </c>
      <c r="G18" s="69">
        <f t="shared" si="0"/>
        <v>-44.915150000000004</v>
      </c>
      <c r="H18" s="70"/>
      <c r="I18" s="70"/>
      <c r="J18" s="69"/>
      <c r="K18" s="81"/>
    </row>
    <row r="19" spans="1:11" s="80" customFormat="1" ht="31.5" x14ac:dyDescent="0.2">
      <c r="A19" s="72"/>
      <c r="B19" s="72">
        <v>11020200</v>
      </c>
      <c r="C19" s="73" t="s">
        <v>9</v>
      </c>
      <c r="D19" s="78">
        <v>20000</v>
      </c>
      <c r="E19" s="78">
        <v>-8983.0300000000007</v>
      </c>
      <c r="F19" s="69" t="e">
        <f>+E19/#REF!*100</f>
        <v>#REF!</v>
      </c>
      <c r="G19" s="69">
        <f t="shared" si="0"/>
        <v>-44.915150000000004</v>
      </c>
      <c r="H19" s="75"/>
      <c r="I19" s="75"/>
      <c r="J19" s="69"/>
      <c r="K19" s="79"/>
    </row>
    <row r="20" spans="1:11" s="82" customFormat="1" ht="47.25" customHeight="1" x14ac:dyDescent="0.2">
      <c r="A20" s="66"/>
      <c r="B20" s="66">
        <v>13000000</v>
      </c>
      <c r="C20" s="67" t="s">
        <v>10</v>
      </c>
      <c r="D20" s="68">
        <f>D21+D24+D26+D28</f>
        <v>1810000</v>
      </c>
      <c r="E20" s="68">
        <f>E21+E24+E26+E28</f>
        <v>2181552.71</v>
      </c>
      <c r="F20" s="69" t="e">
        <f>+E20/#REF!*100</f>
        <v>#REF!</v>
      </c>
      <c r="G20" s="69">
        <f t="shared" si="0"/>
        <v>120.52777403314916</v>
      </c>
      <c r="H20" s="70"/>
      <c r="I20" s="70"/>
      <c r="J20" s="69"/>
      <c r="K20" s="81"/>
    </row>
    <row r="21" spans="1:11" s="82" customFormat="1" ht="45" customHeight="1" x14ac:dyDescent="0.2">
      <c r="A21" s="66"/>
      <c r="B21" s="66">
        <v>13010000</v>
      </c>
      <c r="C21" s="67" t="s">
        <v>11</v>
      </c>
      <c r="D21" s="68">
        <f>D22+D23</f>
        <v>1130000</v>
      </c>
      <c r="E21" s="68">
        <f>E22+E23</f>
        <v>1111627.5</v>
      </c>
      <c r="F21" s="69" t="e">
        <f>+E21/#REF!*100</f>
        <v>#REF!</v>
      </c>
      <c r="G21" s="69">
        <f t="shared" si="0"/>
        <v>98.374115044247787</v>
      </c>
      <c r="H21" s="70"/>
      <c r="I21" s="70"/>
      <c r="J21" s="69"/>
      <c r="K21" s="81"/>
    </row>
    <row r="22" spans="1:11" s="80" customFormat="1" ht="57" customHeight="1" x14ac:dyDescent="0.2">
      <c r="A22" s="72"/>
      <c r="B22" s="72">
        <v>13010100</v>
      </c>
      <c r="C22" s="73" t="s">
        <v>12</v>
      </c>
      <c r="D22" s="78">
        <v>680000</v>
      </c>
      <c r="E22" s="78">
        <v>677624.91</v>
      </c>
      <c r="F22" s="69" t="e">
        <f>+E22/#REF!*100</f>
        <v>#REF!</v>
      </c>
      <c r="G22" s="69">
        <f t="shared" si="0"/>
        <v>99.650722058823533</v>
      </c>
      <c r="H22" s="75"/>
      <c r="I22" s="75"/>
      <c r="J22" s="69"/>
      <c r="K22" s="79"/>
    </row>
    <row r="23" spans="1:11" s="80" customFormat="1" ht="87.75" customHeight="1" x14ac:dyDescent="0.2">
      <c r="A23" s="72"/>
      <c r="B23" s="72">
        <v>13010200</v>
      </c>
      <c r="C23" s="73" t="s">
        <v>13</v>
      </c>
      <c r="D23" s="78">
        <v>450000</v>
      </c>
      <c r="E23" s="78">
        <v>434002.59</v>
      </c>
      <c r="F23" s="69" t="e">
        <f>+E23/#REF!*100</f>
        <v>#REF!</v>
      </c>
      <c r="G23" s="69">
        <f t="shared" si="0"/>
        <v>96.44502</v>
      </c>
      <c r="H23" s="75"/>
      <c r="I23" s="75"/>
      <c r="J23" s="69"/>
      <c r="K23" s="79"/>
    </row>
    <row r="24" spans="1:11" s="82" customFormat="1" ht="33" customHeight="1" x14ac:dyDescent="0.2">
      <c r="A24" s="66"/>
      <c r="B24" s="66">
        <v>13020000</v>
      </c>
      <c r="C24" s="67" t="s">
        <v>173</v>
      </c>
      <c r="D24" s="68">
        <f>D25</f>
        <v>0</v>
      </c>
      <c r="E24" s="68">
        <f>E25</f>
        <v>377.82</v>
      </c>
      <c r="F24" s="69" t="e">
        <f>+E24/#REF!*100</f>
        <v>#REF!</v>
      </c>
      <c r="G24" s="69">
        <f t="shared" si="0"/>
        <v>0</v>
      </c>
      <c r="H24" s="70"/>
      <c r="I24" s="70"/>
      <c r="J24" s="69"/>
      <c r="K24" s="81"/>
    </row>
    <row r="25" spans="1:11" s="80" customFormat="1" ht="31.5" x14ac:dyDescent="0.2">
      <c r="A25" s="72"/>
      <c r="B25" s="72">
        <v>13020200</v>
      </c>
      <c r="C25" s="73" t="s">
        <v>172</v>
      </c>
      <c r="D25" s="78">
        <v>0</v>
      </c>
      <c r="E25" s="78">
        <v>377.82</v>
      </c>
      <c r="F25" s="69" t="e">
        <f>+E25/#REF!*100</f>
        <v>#REF!</v>
      </c>
      <c r="G25" s="69">
        <f t="shared" si="0"/>
        <v>0</v>
      </c>
      <c r="H25" s="75"/>
      <c r="I25" s="75"/>
      <c r="J25" s="69"/>
      <c r="K25" s="79"/>
    </row>
    <row r="26" spans="1:11" s="82" customFormat="1" ht="36.75" customHeight="1" x14ac:dyDescent="0.2">
      <c r="A26" s="66"/>
      <c r="B26" s="66">
        <v>13030000</v>
      </c>
      <c r="C26" s="67" t="s">
        <v>14</v>
      </c>
      <c r="D26" s="68">
        <f>D27</f>
        <v>30000</v>
      </c>
      <c r="E26" s="68">
        <f>E27</f>
        <v>39019.269999999997</v>
      </c>
      <c r="F26" s="69" t="e">
        <f>+E26/#REF!*100</f>
        <v>#REF!</v>
      </c>
      <c r="G26" s="69">
        <f t="shared" si="0"/>
        <v>130.06423333333333</v>
      </c>
      <c r="H26" s="70"/>
      <c r="I26" s="70"/>
      <c r="J26" s="69"/>
      <c r="K26" s="81"/>
    </row>
    <row r="27" spans="1:11" s="80" customFormat="1" ht="53.25" customHeight="1" x14ac:dyDescent="0.2">
      <c r="A27" s="72"/>
      <c r="B27" s="72">
        <v>13030100</v>
      </c>
      <c r="C27" s="73" t="s">
        <v>15</v>
      </c>
      <c r="D27" s="78">
        <v>30000</v>
      </c>
      <c r="E27" s="78">
        <v>39019.269999999997</v>
      </c>
      <c r="F27" s="69" t="e">
        <f>+E27/#REF!*100</f>
        <v>#REF!</v>
      </c>
      <c r="G27" s="69">
        <f t="shared" si="0"/>
        <v>130.06423333333333</v>
      </c>
      <c r="H27" s="75"/>
      <c r="I27" s="75"/>
      <c r="J27" s="69"/>
      <c r="K27" s="79"/>
    </row>
    <row r="28" spans="1:11" s="82" customFormat="1" ht="31.5" x14ac:dyDescent="0.2">
      <c r="A28" s="66"/>
      <c r="B28" s="66">
        <v>13040000</v>
      </c>
      <c r="C28" s="67" t="s">
        <v>174</v>
      </c>
      <c r="D28" s="68">
        <f>D29</f>
        <v>650000</v>
      </c>
      <c r="E28" s="68">
        <f>E29</f>
        <v>1030528.12</v>
      </c>
      <c r="F28" s="69" t="e">
        <f>+E28/#REF!*100</f>
        <v>#REF!</v>
      </c>
      <c r="G28" s="69">
        <f t="shared" si="0"/>
        <v>158.54278769230768</v>
      </c>
      <c r="H28" s="70"/>
      <c r="I28" s="70"/>
      <c r="J28" s="69"/>
      <c r="K28" s="81"/>
    </row>
    <row r="29" spans="1:11" s="80" customFormat="1" ht="49.5" customHeight="1" x14ac:dyDescent="0.2">
      <c r="A29" s="72"/>
      <c r="B29" s="72">
        <v>13040100</v>
      </c>
      <c r="C29" s="73" t="s">
        <v>16</v>
      </c>
      <c r="D29" s="78">
        <v>650000</v>
      </c>
      <c r="E29" s="78">
        <v>1030528.12</v>
      </c>
      <c r="F29" s="69" t="e">
        <f>+E29/#REF!*100</f>
        <v>#REF!</v>
      </c>
      <c r="G29" s="69">
        <f t="shared" si="0"/>
        <v>158.54278769230768</v>
      </c>
      <c r="H29" s="75"/>
      <c r="I29" s="75"/>
      <c r="J29" s="69"/>
      <c r="K29" s="79"/>
    </row>
    <row r="30" spans="1:11" s="82" customFormat="1" x14ac:dyDescent="0.2">
      <c r="A30" s="66"/>
      <c r="B30" s="66">
        <v>14000000</v>
      </c>
      <c r="C30" s="67" t="s">
        <v>17</v>
      </c>
      <c r="D30" s="68">
        <f>D31+D33+D35</f>
        <v>21600000</v>
      </c>
      <c r="E30" s="68">
        <f>E31+E33+E35</f>
        <v>22938155.829999998</v>
      </c>
      <c r="F30" s="69" t="e">
        <f>+E30/#REF!*100</f>
        <v>#REF!</v>
      </c>
      <c r="G30" s="69">
        <f t="shared" si="0"/>
        <v>106.19516587962963</v>
      </c>
      <c r="H30" s="70"/>
      <c r="I30" s="70"/>
      <c r="J30" s="69"/>
      <c r="K30" s="81"/>
    </row>
    <row r="31" spans="1:11" s="82" customFormat="1" ht="31.5" x14ac:dyDescent="0.2">
      <c r="A31" s="66"/>
      <c r="B31" s="66">
        <v>14020000</v>
      </c>
      <c r="C31" s="67" t="s">
        <v>18</v>
      </c>
      <c r="D31" s="68">
        <f>D32</f>
        <v>3400000</v>
      </c>
      <c r="E31" s="68">
        <f>E32</f>
        <v>3573979.2</v>
      </c>
      <c r="F31" s="69" t="e">
        <f>+E31/#REF!*100</f>
        <v>#REF!</v>
      </c>
      <c r="G31" s="69">
        <f t="shared" si="0"/>
        <v>105.11703529411764</v>
      </c>
      <c r="H31" s="70"/>
      <c r="I31" s="70"/>
      <c r="J31" s="69"/>
      <c r="K31" s="81"/>
    </row>
    <row r="32" spans="1:11" s="80" customFormat="1" x14ac:dyDescent="0.2">
      <c r="A32" s="72"/>
      <c r="B32" s="72">
        <v>14021900</v>
      </c>
      <c r="C32" s="73" t="s">
        <v>19</v>
      </c>
      <c r="D32" s="78">
        <v>3400000</v>
      </c>
      <c r="E32" s="78">
        <v>3573979.2</v>
      </c>
      <c r="F32" s="69" t="e">
        <f>+E32/#REF!*100</f>
        <v>#REF!</v>
      </c>
      <c r="G32" s="69">
        <f t="shared" si="0"/>
        <v>105.11703529411764</v>
      </c>
      <c r="H32" s="75"/>
      <c r="I32" s="75"/>
      <c r="J32" s="69"/>
      <c r="K32" s="79"/>
    </row>
    <row r="33" spans="1:14" s="82" customFormat="1" ht="47.25" x14ac:dyDescent="0.2">
      <c r="A33" s="66"/>
      <c r="B33" s="66">
        <v>14030000</v>
      </c>
      <c r="C33" s="67" t="s">
        <v>20</v>
      </c>
      <c r="D33" s="68">
        <f>D34</f>
        <v>12500000</v>
      </c>
      <c r="E33" s="68">
        <f>E34</f>
        <v>13660386.09</v>
      </c>
      <c r="F33" s="69" t="e">
        <f>+E33/#REF!*100</f>
        <v>#REF!</v>
      </c>
      <c r="G33" s="69">
        <f t="shared" si="0"/>
        <v>109.28308871999999</v>
      </c>
      <c r="H33" s="70"/>
      <c r="I33" s="70"/>
      <c r="J33" s="69"/>
      <c r="K33" s="81"/>
    </row>
    <row r="34" spans="1:14" s="80" customFormat="1" x14ac:dyDescent="0.2">
      <c r="A34" s="72"/>
      <c r="B34" s="72">
        <v>14031900</v>
      </c>
      <c r="C34" s="73" t="s">
        <v>19</v>
      </c>
      <c r="D34" s="78">
        <v>12500000</v>
      </c>
      <c r="E34" s="78">
        <v>13660386.09</v>
      </c>
      <c r="F34" s="69" t="e">
        <f>+E34/#REF!*100</f>
        <v>#REF!</v>
      </c>
      <c r="G34" s="69">
        <f t="shared" si="0"/>
        <v>109.28308871999999</v>
      </c>
      <c r="H34" s="75"/>
      <c r="I34" s="75"/>
      <c r="J34" s="69"/>
      <c r="K34" s="79"/>
    </row>
    <row r="35" spans="1:14" s="82" customFormat="1" ht="53.25" customHeight="1" x14ac:dyDescent="0.2">
      <c r="A35" s="66"/>
      <c r="B35" s="66">
        <v>14040000</v>
      </c>
      <c r="C35" s="67" t="s">
        <v>21</v>
      </c>
      <c r="D35" s="68">
        <f>D36+D37</f>
        <v>5700000</v>
      </c>
      <c r="E35" s="68">
        <f>E36+E37</f>
        <v>5703790.54</v>
      </c>
      <c r="F35" s="69" t="e">
        <f>+E35/#REF!*100</f>
        <v>#REF!</v>
      </c>
      <c r="G35" s="69">
        <f t="shared" si="0"/>
        <v>100.06650070175438</v>
      </c>
      <c r="H35" s="70"/>
      <c r="I35" s="70"/>
      <c r="J35" s="69"/>
      <c r="K35" s="81"/>
    </row>
    <row r="36" spans="1:14" s="82" customFormat="1" ht="98.25" customHeight="1" x14ac:dyDescent="0.2">
      <c r="A36" s="66"/>
      <c r="B36" s="72">
        <v>14040100</v>
      </c>
      <c r="C36" s="73" t="s">
        <v>191</v>
      </c>
      <c r="D36" s="78">
        <v>3100000</v>
      </c>
      <c r="E36" s="78">
        <v>3113810.52</v>
      </c>
      <c r="F36" s="69" t="e">
        <f>+E36/#REF!*100</f>
        <v>#REF!</v>
      </c>
      <c r="G36" s="69">
        <f t="shared" si="0"/>
        <v>100.44550064516129</v>
      </c>
      <c r="H36" s="70"/>
      <c r="I36" s="70"/>
      <c r="J36" s="69"/>
      <c r="K36" s="81"/>
    </row>
    <row r="37" spans="1:14" s="82" customFormat="1" ht="84" customHeight="1" x14ac:dyDescent="0.2">
      <c r="A37" s="66"/>
      <c r="B37" s="72">
        <v>14040200</v>
      </c>
      <c r="C37" s="73" t="s">
        <v>192</v>
      </c>
      <c r="D37" s="78">
        <v>2600000</v>
      </c>
      <c r="E37" s="78">
        <v>2589980.02</v>
      </c>
      <c r="F37" s="69" t="e">
        <f>+E37/#REF!*100</f>
        <v>#REF!</v>
      </c>
      <c r="G37" s="69">
        <f t="shared" si="0"/>
        <v>99.614616153846157</v>
      </c>
      <c r="H37" s="70"/>
      <c r="I37" s="70"/>
      <c r="J37" s="69"/>
      <c r="K37" s="81"/>
    </row>
    <row r="38" spans="1:14" s="82" customFormat="1" ht="47.25" x14ac:dyDescent="0.2">
      <c r="A38" s="66"/>
      <c r="B38" s="66">
        <v>18000000</v>
      </c>
      <c r="C38" s="67" t="s">
        <v>22</v>
      </c>
      <c r="D38" s="68">
        <f>D39+D50+D53</f>
        <v>59486000</v>
      </c>
      <c r="E38" s="68">
        <f>E39+E50+E53</f>
        <v>65487393.850000001</v>
      </c>
      <c r="F38" s="69" t="e">
        <f>+E38/#REF!*100</f>
        <v>#REF!</v>
      </c>
      <c r="G38" s="69">
        <f t="shared" si="0"/>
        <v>110.08875004202669</v>
      </c>
      <c r="H38" s="70"/>
      <c r="I38" s="70"/>
      <c r="J38" s="69"/>
      <c r="K38" s="81"/>
    </row>
    <row r="39" spans="1:14" s="82" customFormat="1" ht="21" customHeight="1" x14ac:dyDescent="0.2">
      <c r="A39" s="66"/>
      <c r="B39" s="66">
        <v>18010000</v>
      </c>
      <c r="C39" s="67" t="s">
        <v>23</v>
      </c>
      <c r="D39" s="68">
        <f>D40+D41+D42+D43+D44+D45+D46+D47+D49+D48</f>
        <v>16206000</v>
      </c>
      <c r="E39" s="68">
        <f>E40+E41+E42+E43+E44+E45+E46+E47+E49+E48</f>
        <v>18480139.93</v>
      </c>
      <c r="F39" s="69" t="e">
        <f>+E39/#REF!*100</f>
        <v>#REF!</v>
      </c>
      <c r="G39" s="69">
        <f t="shared" si="0"/>
        <v>114.03270350487473</v>
      </c>
      <c r="H39" s="70"/>
      <c r="I39" s="70"/>
      <c r="J39" s="69"/>
      <c r="K39" s="81"/>
    </row>
    <row r="40" spans="1:14" s="80" customFormat="1" ht="66" customHeight="1" x14ac:dyDescent="0.2">
      <c r="A40" s="72"/>
      <c r="B40" s="72">
        <v>18010100</v>
      </c>
      <c r="C40" s="73" t="s">
        <v>24</v>
      </c>
      <c r="D40" s="78">
        <v>5000</v>
      </c>
      <c r="E40" s="78">
        <v>3724.13</v>
      </c>
      <c r="F40" s="69" t="e">
        <f>+E40/#REF!*100</f>
        <v>#REF!</v>
      </c>
      <c r="G40" s="69">
        <f t="shared" si="0"/>
        <v>74.482600000000005</v>
      </c>
      <c r="H40" s="75"/>
      <c r="I40" s="75"/>
      <c r="J40" s="69"/>
      <c r="K40" s="79"/>
    </row>
    <row r="41" spans="1:14" s="80" customFormat="1" ht="66" customHeight="1" x14ac:dyDescent="0.2">
      <c r="A41" s="72"/>
      <c r="B41" s="72">
        <v>18010200</v>
      </c>
      <c r="C41" s="73" t="s">
        <v>25</v>
      </c>
      <c r="D41" s="78">
        <v>400000</v>
      </c>
      <c r="E41" s="78">
        <v>522082.15</v>
      </c>
      <c r="F41" s="69" t="e">
        <f>+E41/#REF!*100</f>
        <v>#REF!</v>
      </c>
      <c r="G41" s="69">
        <f t="shared" si="0"/>
        <v>130.52053750000002</v>
      </c>
      <c r="H41" s="75"/>
      <c r="I41" s="75"/>
      <c r="J41" s="69"/>
      <c r="K41" s="79"/>
    </row>
    <row r="42" spans="1:14" s="80" customFormat="1" ht="72" customHeight="1" x14ac:dyDescent="0.2">
      <c r="A42" s="72"/>
      <c r="B42" s="72">
        <v>18010300</v>
      </c>
      <c r="C42" s="73" t="s">
        <v>26</v>
      </c>
      <c r="D42" s="78">
        <v>900000</v>
      </c>
      <c r="E42" s="78">
        <v>1122879.95</v>
      </c>
      <c r="F42" s="69" t="e">
        <f>+E42/#REF!*100</f>
        <v>#REF!</v>
      </c>
      <c r="G42" s="69">
        <f t="shared" si="0"/>
        <v>124.76443888888889</v>
      </c>
      <c r="H42" s="75"/>
      <c r="I42" s="75"/>
      <c r="J42" s="69"/>
      <c r="K42" s="79"/>
    </row>
    <row r="43" spans="1:14" s="80" customFormat="1" ht="70.5" customHeight="1" x14ac:dyDescent="0.2">
      <c r="A43" s="72"/>
      <c r="B43" s="72">
        <v>18010400</v>
      </c>
      <c r="C43" s="73" t="s">
        <v>27</v>
      </c>
      <c r="D43" s="78">
        <v>1300000</v>
      </c>
      <c r="E43" s="78">
        <v>1443126.78</v>
      </c>
      <c r="F43" s="69" t="e">
        <f>+E43/#REF!*100</f>
        <v>#REF!</v>
      </c>
      <c r="G43" s="69">
        <f t="shared" si="0"/>
        <v>111.0097523076923</v>
      </c>
      <c r="H43" s="75"/>
      <c r="I43" s="75"/>
      <c r="J43" s="69"/>
      <c r="K43" s="79"/>
    </row>
    <row r="44" spans="1:14" s="80" customFormat="1" x14ac:dyDescent="0.2">
      <c r="A44" s="72"/>
      <c r="B44" s="72">
        <v>18010500</v>
      </c>
      <c r="C44" s="73" t="s">
        <v>28</v>
      </c>
      <c r="D44" s="78">
        <v>3200000</v>
      </c>
      <c r="E44" s="78">
        <v>3455184.42</v>
      </c>
      <c r="F44" s="69" t="e">
        <f>+E44/#REF!*100</f>
        <v>#REF!</v>
      </c>
      <c r="G44" s="69">
        <f t="shared" si="0"/>
        <v>107.97451312499999</v>
      </c>
      <c r="H44" s="75"/>
      <c r="I44" s="75"/>
      <c r="J44" s="69"/>
      <c r="K44" s="79"/>
      <c r="M44" s="83"/>
      <c r="N44" s="83"/>
    </row>
    <row r="45" spans="1:14" s="80" customFormat="1" x14ac:dyDescent="0.2">
      <c r="A45" s="72"/>
      <c r="B45" s="72">
        <v>18010600</v>
      </c>
      <c r="C45" s="73" t="s">
        <v>29</v>
      </c>
      <c r="D45" s="78">
        <v>7300000</v>
      </c>
      <c r="E45" s="78">
        <v>8232645.3300000001</v>
      </c>
      <c r="F45" s="69" t="e">
        <f>+E45/#REF!*100</f>
        <v>#REF!</v>
      </c>
      <c r="G45" s="69">
        <f t="shared" si="0"/>
        <v>112.77596342465755</v>
      </c>
      <c r="H45" s="75"/>
      <c r="I45" s="75"/>
      <c r="J45" s="69"/>
      <c r="K45" s="79"/>
    </row>
    <row r="46" spans="1:14" s="80" customFormat="1" x14ac:dyDescent="0.2">
      <c r="A46" s="72"/>
      <c r="B46" s="72">
        <v>18010700</v>
      </c>
      <c r="C46" s="73" t="s">
        <v>30</v>
      </c>
      <c r="D46" s="78">
        <v>1400000</v>
      </c>
      <c r="E46" s="78">
        <v>1770870.66</v>
      </c>
      <c r="F46" s="69" t="e">
        <f>+E46/#REF!*100</f>
        <v>#REF!</v>
      </c>
      <c r="G46" s="69">
        <f t="shared" si="0"/>
        <v>126.49076142857143</v>
      </c>
      <c r="H46" s="75"/>
      <c r="I46" s="75"/>
      <c r="J46" s="69"/>
      <c r="K46" s="79"/>
    </row>
    <row r="47" spans="1:14" s="80" customFormat="1" x14ac:dyDescent="0.2">
      <c r="A47" s="72"/>
      <c r="B47" s="72">
        <v>18010900</v>
      </c>
      <c r="C47" s="73" t="s">
        <v>31</v>
      </c>
      <c r="D47" s="78">
        <v>1600000</v>
      </c>
      <c r="E47" s="78">
        <v>1827330.88</v>
      </c>
      <c r="F47" s="69" t="e">
        <f>+E47/#REF!*100</f>
        <v>#REF!</v>
      </c>
      <c r="G47" s="69">
        <f t="shared" si="0"/>
        <v>114.20818</v>
      </c>
      <c r="H47" s="75"/>
      <c r="I47" s="75"/>
      <c r="J47" s="69"/>
      <c r="K47" s="79"/>
    </row>
    <row r="48" spans="1:14" s="80" customFormat="1" x14ac:dyDescent="0.2">
      <c r="A48" s="72"/>
      <c r="B48" s="72">
        <v>18011000</v>
      </c>
      <c r="C48" s="72" t="s">
        <v>206</v>
      </c>
      <c r="D48" s="78">
        <v>1000</v>
      </c>
      <c r="E48" s="78">
        <v>0</v>
      </c>
      <c r="F48" s="69" t="e">
        <f>+E48/#REF!*100</f>
        <v>#REF!</v>
      </c>
      <c r="G48" s="69">
        <f t="shared" si="0"/>
        <v>0</v>
      </c>
      <c r="H48" s="75"/>
      <c r="I48" s="75"/>
      <c r="J48" s="69"/>
      <c r="K48" s="79"/>
    </row>
    <row r="49" spans="1:11" s="80" customFormat="1" x14ac:dyDescent="0.2">
      <c r="A49" s="72"/>
      <c r="B49" s="72">
        <v>18011100</v>
      </c>
      <c r="C49" s="73" t="s">
        <v>32</v>
      </c>
      <c r="D49" s="78">
        <v>100000</v>
      </c>
      <c r="E49" s="78">
        <v>102295.63</v>
      </c>
      <c r="F49" s="69" t="e">
        <f>+E49/#REF!*100</f>
        <v>#REF!</v>
      </c>
      <c r="G49" s="69">
        <f t="shared" si="0"/>
        <v>102.29563000000002</v>
      </c>
      <c r="H49" s="75"/>
      <c r="I49" s="75"/>
      <c r="J49" s="69"/>
      <c r="K49" s="79"/>
    </row>
    <row r="50" spans="1:11" s="82" customFormat="1" x14ac:dyDescent="0.2">
      <c r="A50" s="66"/>
      <c r="B50" s="66">
        <v>18030000</v>
      </c>
      <c r="C50" s="67" t="s">
        <v>33</v>
      </c>
      <c r="D50" s="68">
        <f>D51+D52</f>
        <v>80000</v>
      </c>
      <c r="E50" s="68">
        <f>E51+E52</f>
        <v>122986.28</v>
      </c>
      <c r="F50" s="69" t="e">
        <f>+E50/#REF!*100</f>
        <v>#REF!</v>
      </c>
      <c r="G50" s="69">
        <f t="shared" si="0"/>
        <v>153.73284999999998</v>
      </c>
      <c r="H50" s="70"/>
      <c r="I50" s="70"/>
      <c r="J50" s="69"/>
      <c r="K50" s="81"/>
    </row>
    <row r="51" spans="1:11" s="80" customFormat="1" ht="31.5" x14ac:dyDescent="0.2">
      <c r="A51" s="72"/>
      <c r="B51" s="72">
        <v>18030100</v>
      </c>
      <c r="C51" s="73" t="s">
        <v>175</v>
      </c>
      <c r="D51" s="78">
        <v>55000</v>
      </c>
      <c r="E51" s="78">
        <v>86279</v>
      </c>
      <c r="F51" s="69" t="e">
        <f>+E51/#REF!*100</f>
        <v>#REF!</v>
      </c>
      <c r="G51" s="69">
        <f t="shared" si="0"/>
        <v>156.87090909090909</v>
      </c>
      <c r="H51" s="75"/>
      <c r="I51" s="75"/>
      <c r="J51" s="69"/>
      <c r="K51" s="79"/>
    </row>
    <row r="52" spans="1:11" s="80" customFormat="1" x14ac:dyDescent="0.2">
      <c r="A52" s="72"/>
      <c r="B52" s="72">
        <v>18030200</v>
      </c>
      <c r="C52" s="73" t="s">
        <v>34</v>
      </c>
      <c r="D52" s="78">
        <v>25000</v>
      </c>
      <c r="E52" s="78">
        <v>36707.279999999999</v>
      </c>
      <c r="F52" s="69" t="e">
        <f>+E52/#REF!*100</f>
        <v>#REF!</v>
      </c>
      <c r="G52" s="69">
        <f t="shared" si="0"/>
        <v>146.82911999999999</v>
      </c>
      <c r="H52" s="75"/>
      <c r="I52" s="75"/>
      <c r="J52" s="69"/>
      <c r="K52" s="79"/>
    </row>
    <row r="53" spans="1:11" s="82" customFormat="1" x14ac:dyDescent="0.2">
      <c r="A53" s="66"/>
      <c r="B53" s="66">
        <v>18050000</v>
      </c>
      <c r="C53" s="67" t="s">
        <v>35</v>
      </c>
      <c r="D53" s="68">
        <f>D54+D55+D56</f>
        <v>43200000</v>
      </c>
      <c r="E53" s="68">
        <f>E54+E55+E56</f>
        <v>46884267.640000001</v>
      </c>
      <c r="F53" s="69" t="e">
        <f>+E53/#REF!*100</f>
        <v>#REF!</v>
      </c>
      <c r="G53" s="69">
        <f t="shared" si="0"/>
        <v>108.52839731481481</v>
      </c>
      <c r="H53" s="70"/>
      <c r="I53" s="70"/>
      <c r="J53" s="69"/>
      <c r="K53" s="81"/>
    </row>
    <row r="54" spans="1:11" s="80" customFormat="1" x14ac:dyDescent="0.2">
      <c r="A54" s="72"/>
      <c r="B54" s="72">
        <v>18050300</v>
      </c>
      <c r="C54" s="73" t="s">
        <v>36</v>
      </c>
      <c r="D54" s="78">
        <v>7000000</v>
      </c>
      <c r="E54" s="78">
        <v>7565333.0899999999</v>
      </c>
      <c r="F54" s="69" t="e">
        <f>+E54/#REF!*100</f>
        <v>#REF!</v>
      </c>
      <c r="G54" s="69">
        <f t="shared" si="0"/>
        <v>108.07618699999999</v>
      </c>
      <c r="H54" s="75"/>
      <c r="I54" s="75"/>
      <c r="J54" s="69"/>
      <c r="K54" s="79"/>
    </row>
    <row r="55" spans="1:11" s="80" customFormat="1" x14ac:dyDescent="0.2">
      <c r="A55" s="72"/>
      <c r="B55" s="72">
        <v>18050400</v>
      </c>
      <c r="C55" s="73" t="s">
        <v>37</v>
      </c>
      <c r="D55" s="78">
        <v>35000000</v>
      </c>
      <c r="E55" s="78">
        <v>37844706.25</v>
      </c>
      <c r="F55" s="69" t="e">
        <f>+E55/#REF!*100</f>
        <v>#REF!</v>
      </c>
      <c r="G55" s="69">
        <f t="shared" si="0"/>
        <v>108.12773214285714</v>
      </c>
      <c r="H55" s="75"/>
      <c r="I55" s="75"/>
      <c r="J55" s="69"/>
      <c r="K55" s="79"/>
    </row>
    <row r="56" spans="1:11" s="80" customFormat="1" ht="84" customHeight="1" x14ac:dyDescent="0.2">
      <c r="A56" s="72"/>
      <c r="B56" s="72">
        <v>18050500</v>
      </c>
      <c r="C56" s="73" t="s">
        <v>38</v>
      </c>
      <c r="D56" s="78">
        <v>1200000</v>
      </c>
      <c r="E56" s="78">
        <v>1474228.3</v>
      </c>
      <c r="F56" s="69" t="e">
        <f>+E56/#REF!*100</f>
        <v>#REF!</v>
      </c>
      <c r="G56" s="69">
        <f t="shared" si="0"/>
        <v>122.85235833333334</v>
      </c>
      <c r="H56" s="75"/>
      <c r="I56" s="75"/>
      <c r="J56" s="69"/>
      <c r="K56" s="79"/>
    </row>
    <row r="57" spans="1:11" s="82" customFormat="1" x14ac:dyDescent="0.2">
      <c r="A57" s="66"/>
      <c r="B57" s="66">
        <v>19000000</v>
      </c>
      <c r="C57" s="66" t="s">
        <v>69</v>
      </c>
      <c r="D57" s="68"/>
      <c r="E57" s="68"/>
      <c r="F57" s="69" t="e">
        <f>+E57/#REF!*100</f>
        <v>#REF!</v>
      </c>
      <c r="G57" s="69"/>
      <c r="H57" s="70">
        <f>H58</f>
        <v>60000</v>
      </c>
      <c r="I57" s="70">
        <f>I58</f>
        <v>73935.06</v>
      </c>
      <c r="J57" s="69">
        <f>+I57/H57*100</f>
        <v>123.2251</v>
      </c>
      <c r="K57" s="81"/>
    </row>
    <row r="58" spans="1:11" s="80" customFormat="1" x14ac:dyDescent="0.2">
      <c r="A58" s="72"/>
      <c r="B58" s="72">
        <v>19010000</v>
      </c>
      <c r="C58" s="72" t="s">
        <v>70</v>
      </c>
      <c r="D58" s="74"/>
      <c r="E58" s="74"/>
      <c r="F58" s="69" t="e">
        <f>+E58/#REF!*100</f>
        <v>#REF!</v>
      </c>
      <c r="G58" s="69"/>
      <c r="H58" s="75">
        <f>H59+H60+H61</f>
        <v>60000</v>
      </c>
      <c r="I58" s="75">
        <f>I59+I60+I61</f>
        <v>73935.06</v>
      </c>
      <c r="J58" s="69">
        <f>+I58/H58*100</f>
        <v>123.2251</v>
      </c>
      <c r="K58" s="79"/>
    </row>
    <row r="59" spans="1:11" s="80" customFormat="1" ht="90" customHeight="1" x14ac:dyDescent="0.2">
      <c r="A59" s="72"/>
      <c r="B59" s="72">
        <v>19010100</v>
      </c>
      <c r="C59" s="73" t="s">
        <v>71</v>
      </c>
      <c r="D59" s="74"/>
      <c r="E59" s="74"/>
      <c r="F59" s="69" t="e">
        <f>+E59/#REF!*100</f>
        <v>#REF!</v>
      </c>
      <c r="G59" s="69"/>
      <c r="H59" s="78">
        <v>50000</v>
      </c>
      <c r="I59" s="78">
        <v>53539.040000000001</v>
      </c>
      <c r="J59" s="69">
        <f>+I59/H59*100</f>
        <v>107.07808000000001</v>
      </c>
      <c r="K59" s="79"/>
    </row>
    <row r="60" spans="1:11" s="80" customFormat="1" ht="37.5" customHeight="1" x14ac:dyDescent="0.2">
      <c r="A60" s="72"/>
      <c r="B60" s="72">
        <v>19010200</v>
      </c>
      <c r="C60" s="73" t="s">
        <v>72</v>
      </c>
      <c r="D60" s="74"/>
      <c r="E60" s="74"/>
      <c r="F60" s="69" t="e">
        <f>+E60/#REF!*100</f>
        <v>#REF!</v>
      </c>
      <c r="G60" s="69"/>
      <c r="H60" s="78">
        <v>10000</v>
      </c>
      <c r="I60" s="78">
        <v>19572.63</v>
      </c>
      <c r="J60" s="69">
        <f>+I60/H60*100</f>
        <v>195.72630000000001</v>
      </c>
      <c r="K60" s="79"/>
    </row>
    <row r="61" spans="1:11" s="80" customFormat="1" ht="68.25" customHeight="1" x14ac:dyDescent="0.2">
      <c r="A61" s="72"/>
      <c r="B61" s="72">
        <v>19010300</v>
      </c>
      <c r="C61" s="73" t="s">
        <v>73</v>
      </c>
      <c r="D61" s="74"/>
      <c r="E61" s="74"/>
      <c r="F61" s="69" t="e">
        <f>+E61/#REF!*100</f>
        <v>#REF!</v>
      </c>
      <c r="G61" s="69"/>
      <c r="H61" s="78">
        <v>0</v>
      </c>
      <c r="I61" s="78">
        <v>823.39</v>
      </c>
      <c r="J61" s="69">
        <v>0</v>
      </c>
      <c r="K61" s="79"/>
    </row>
    <row r="62" spans="1:11" s="82" customFormat="1" x14ac:dyDescent="0.2">
      <c r="A62" s="66"/>
      <c r="B62" s="66">
        <v>20000000</v>
      </c>
      <c r="C62" s="67" t="s">
        <v>39</v>
      </c>
      <c r="D62" s="68">
        <f>D63+D71+D83</f>
        <v>6188412</v>
      </c>
      <c r="E62" s="68">
        <f>E63+E71+E83</f>
        <v>6907312.9800000004</v>
      </c>
      <c r="F62" s="69" t="e">
        <f>+E62/#REF!*100</f>
        <v>#REF!</v>
      </c>
      <c r="G62" s="69">
        <f t="shared" si="0"/>
        <v>111.61688943787196</v>
      </c>
      <c r="H62" s="70">
        <f>H63+H71+H83+H88</f>
        <v>5317200</v>
      </c>
      <c r="I62" s="70">
        <f>I63+I71+I83+I88</f>
        <v>19438096.629999999</v>
      </c>
      <c r="J62" s="69">
        <f>+I62/H62*100</f>
        <v>365.57016155119231</v>
      </c>
      <c r="K62" s="81"/>
    </row>
    <row r="63" spans="1:11" s="82" customFormat="1" ht="31.5" x14ac:dyDescent="0.2">
      <c r="A63" s="66"/>
      <c r="B63" s="66">
        <v>21000000</v>
      </c>
      <c r="C63" s="67" t="s">
        <v>40</v>
      </c>
      <c r="D63" s="68">
        <f>D66+D64</f>
        <v>84000</v>
      </c>
      <c r="E63" s="68">
        <f>E66+E64</f>
        <v>123634.2</v>
      </c>
      <c r="F63" s="69" t="e">
        <f>+E63/#REF!*100</f>
        <v>#REF!</v>
      </c>
      <c r="G63" s="69">
        <f t="shared" si="0"/>
        <v>147.18357142857144</v>
      </c>
      <c r="H63" s="70">
        <f>H70</f>
        <v>0</v>
      </c>
      <c r="I63" s="70">
        <f>I70</f>
        <v>27000.93</v>
      </c>
      <c r="J63" s="69">
        <v>0</v>
      </c>
      <c r="K63" s="81"/>
    </row>
    <row r="64" spans="1:11" s="82" customFormat="1" ht="117" customHeight="1" x14ac:dyDescent="0.2">
      <c r="A64" s="66"/>
      <c r="B64" s="66">
        <v>21010000</v>
      </c>
      <c r="C64" s="67" t="s">
        <v>219</v>
      </c>
      <c r="D64" s="68">
        <f>+D65</f>
        <v>0</v>
      </c>
      <c r="E64" s="68">
        <f>+E65</f>
        <v>46931</v>
      </c>
      <c r="F64" s="69" t="e">
        <f>+E64/#REF!*100</f>
        <v>#REF!</v>
      </c>
      <c r="G64" s="69">
        <f t="shared" si="0"/>
        <v>0</v>
      </c>
      <c r="H64" s="70"/>
      <c r="I64" s="70"/>
      <c r="J64" s="69"/>
      <c r="K64" s="81"/>
    </row>
    <row r="65" spans="1:11" s="82" customFormat="1" ht="47.25" x14ac:dyDescent="0.2">
      <c r="A65" s="66"/>
      <c r="B65" s="72">
        <v>21010300</v>
      </c>
      <c r="C65" s="73" t="s">
        <v>220</v>
      </c>
      <c r="D65" s="78">
        <v>0</v>
      </c>
      <c r="E65" s="78">
        <v>46931</v>
      </c>
      <c r="F65" s="69" t="e">
        <f>+E65/#REF!*100</f>
        <v>#REF!</v>
      </c>
      <c r="G65" s="69">
        <f t="shared" si="0"/>
        <v>0</v>
      </c>
      <c r="H65" s="70"/>
      <c r="I65" s="70"/>
      <c r="J65" s="69"/>
      <c r="K65" s="81"/>
    </row>
    <row r="66" spans="1:11" s="82" customFormat="1" x14ac:dyDescent="0.2">
      <c r="A66" s="66"/>
      <c r="B66" s="66">
        <v>21080000</v>
      </c>
      <c r="C66" s="67" t="s">
        <v>41</v>
      </c>
      <c r="D66" s="68">
        <f>D68+D69</f>
        <v>84000</v>
      </c>
      <c r="E66" s="68">
        <f>E68+E69+E67</f>
        <v>76703.199999999997</v>
      </c>
      <c r="F66" s="69" t="e">
        <f>+E66/#REF!*100</f>
        <v>#REF!</v>
      </c>
      <c r="G66" s="69">
        <f t="shared" si="0"/>
        <v>91.313333333333333</v>
      </c>
      <c r="H66" s="70"/>
      <c r="I66" s="70"/>
      <c r="J66" s="69"/>
      <c r="K66" s="81"/>
    </row>
    <row r="67" spans="1:11" s="82" customFormat="1" x14ac:dyDescent="0.2">
      <c r="A67" s="66"/>
      <c r="B67" s="72">
        <v>21080500</v>
      </c>
      <c r="C67" s="73" t="s">
        <v>217</v>
      </c>
      <c r="D67" s="74">
        <v>0</v>
      </c>
      <c r="E67" s="74">
        <v>102</v>
      </c>
      <c r="F67" s="69" t="e">
        <f>+E67/#REF!*100</f>
        <v>#REF!</v>
      </c>
      <c r="G67" s="69">
        <f t="shared" si="0"/>
        <v>0</v>
      </c>
      <c r="H67" s="70"/>
      <c r="I67" s="70"/>
      <c r="J67" s="69"/>
      <c r="K67" s="81"/>
    </row>
    <row r="68" spans="1:11" s="80" customFormat="1" ht="19.5" customHeight="1" x14ac:dyDescent="0.2">
      <c r="A68" s="72"/>
      <c r="B68" s="72">
        <v>21081100</v>
      </c>
      <c r="C68" s="73" t="s">
        <v>42</v>
      </c>
      <c r="D68" s="78">
        <v>74000</v>
      </c>
      <c r="E68" s="78">
        <v>76601.2</v>
      </c>
      <c r="F68" s="69" t="e">
        <f>+E68/#REF!*100</f>
        <v>#REF!</v>
      </c>
      <c r="G68" s="69">
        <f t="shared" si="0"/>
        <v>103.51513513513513</v>
      </c>
      <c r="H68" s="75"/>
      <c r="I68" s="75"/>
      <c r="J68" s="69"/>
      <c r="K68" s="79"/>
    </row>
    <row r="69" spans="1:11" s="80" customFormat="1" ht="52.5" customHeight="1" x14ac:dyDescent="0.2">
      <c r="A69" s="72"/>
      <c r="B69" s="72">
        <v>21081500</v>
      </c>
      <c r="C69" s="73" t="s">
        <v>43</v>
      </c>
      <c r="D69" s="78">
        <v>10000</v>
      </c>
      <c r="E69" s="78">
        <v>0</v>
      </c>
      <c r="F69" s="69" t="e">
        <f>+E69/#REF!*100</f>
        <v>#REF!</v>
      </c>
      <c r="G69" s="69">
        <f t="shared" si="0"/>
        <v>0</v>
      </c>
      <c r="H69" s="75"/>
      <c r="I69" s="75"/>
      <c r="J69" s="69"/>
      <c r="K69" s="79"/>
    </row>
    <row r="70" spans="1:11" s="80" customFormat="1" ht="53.25" customHeight="1" x14ac:dyDescent="0.2">
      <c r="A70" s="72"/>
      <c r="B70" s="72">
        <v>21110000</v>
      </c>
      <c r="C70" s="73" t="s">
        <v>194</v>
      </c>
      <c r="D70" s="74"/>
      <c r="E70" s="74"/>
      <c r="F70" s="69" t="e">
        <f>+E70/#REF!*100</f>
        <v>#REF!</v>
      </c>
      <c r="G70" s="69"/>
      <c r="H70" s="78">
        <v>0</v>
      </c>
      <c r="I70" s="78">
        <v>27000.93</v>
      </c>
      <c r="J70" s="69">
        <v>0</v>
      </c>
      <c r="K70" s="79"/>
    </row>
    <row r="71" spans="1:11" s="82" customFormat="1" ht="44.25" customHeight="1" x14ac:dyDescent="0.2">
      <c r="A71" s="66"/>
      <c r="B71" s="66">
        <v>22000000</v>
      </c>
      <c r="C71" s="67" t="s">
        <v>44</v>
      </c>
      <c r="D71" s="68">
        <f>D72+D77+D79+D82</f>
        <v>5797100</v>
      </c>
      <c r="E71" s="68">
        <f>E72+E77+E79+E82</f>
        <v>6405696.7200000007</v>
      </c>
      <c r="F71" s="69" t="e">
        <f>+E71/#REF!*100</f>
        <v>#REF!</v>
      </c>
      <c r="G71" s="69">
        <f t="shared" si="0"/>
        <v>110.49829604457402</v>
      </c>
      <c r="H71" s="70"/>
      <c r="I71" s="70"/>
      <c r="J71" s="69"/>
      <c r="K71" s="81"/>
    </row>
    <row r="72" spans="1:11" s="82" customFormat="1" ht="28.5" customHeight="1" x14ac:dyDescent="0.2">
      <c r="A72" s="66"/>
      <c r="B72" s="66">
        <v>22010000</v>
      </c>
      <c r="C72" s="67" t="s">
        <v>45</v>
      </c>
      <c r="D72" s="68">
        <f>D73+D74+D75+D76</f>
        <v>4105000</v>
      </c>
      <c r="E72" s="68">
        <f>E73+E74+E75+E76</f>
        <v>4502713.34</v>
      </c>
      <c r="F72" s="69" t="e">
        <f>+E72/#REF!*100</f>
        <v>#REF!</v>
      </c>
      <c r="G72" s="69">
        <f t="shared" si="0"/>
        <v>109.68851010962241</v>
      </c>
      <c r="H72" s="70"/>
      <c r="I72" s="70"/>
      <c r="J72" s="69"/>
      <c r="K72" s="81"/>
    </row>
    <row r="73" spans="1:11" s="80" customFormat="1" ht="47.25" x14ac:dyDescent="0.2">
      <c r="A73" s="72"/>
      <c r="B73" s="72">
        <v>22010300</v>
      </c>
      <c r="C73" s="73" t="s">
        <v>46</v>
      </c>
      <c r="D73" s="78">
        <v>20000</v>
      </c>
      <c r="E73" s="78">
        <v>11340</v>
      </c>
      <c r="F73" s="69" t="e">
        <f>+E73/#REF!*100</f>
        <v>#REF!</v>
      </c>
      <c r="G73" s="69">
        <f t="shared" si="0"/>
        <v>56.699999999999996</v>
      </c>
      <c r="H73" s="75"/>
      <c r="I73" s="75"/>
      <c r="J73" s="69"/>
      <c r="K73" s="79"/>
    </row>
    <row r="74" spans="1:11" s="80" customFormat="1" ht="21" customHeight="1" x14ac:dyDescent="0.2">
      <c r="A74" s="72"/>
      <c r="B74" s="72">
        <v>22012500</v>
      </c>
      <c r="C74" s="73" t="s">
        <v>47</v>
      </c>
      <c r="D74" s="78">
        <v>3700000</v>
      </c>
      <c r="E74" s="78">
        <v>4132087.34</v>
      </c>
      <c r="F74" s="69" t="e">
        <f>+E74/#REF!*100</f>
        <v>#REF!</v>
      </c>
      <c r="G74" s="69">
        <f t="shared" ref="G74:G117" si="1">IF(D74=0,0,E74/D74*100)</f>
        <v>111.67803621621621</v>
      </c>
      <c r="H74" s="75"/>
      <c r="I74" s="75"/>
      <c r="J74" s="69"/>
      <c r="K74" s="79"/>
    </row>
    <row r="75" spans="1:11" s="80" customFormat="1" ht="42.75" customHeight="1" x14ac:dyDescent="0.2">
      <c r="A75" s="72"/>
      <c r="B75" s="72">
        <v>22012600</v>
      </c>
      <c r="C75" s="73" t="s">
        <v>48</v>
      </c>
      <c r="D75" s="78">
        <v>380000</v>
      </c>
      <c r="E75" s="78">
        <v>359286</v>
      </c>
      <c r="F75" s="69" t="e">
        <f>+E75/#REF!*100</f>
        <v>#REF!</v>
      </c>
      <c r="G75" s="69">
        <f t="shared" si="1"/>
        <v>94.548947368421054</v>
      </c>
      <c r="H75" s="75"/>
      <c r="I75" s="75"/>
      <c r="J75" s="69"/>
      <c r="K75" s="79"/>
    </row>
    <row r="76" spans="1:11" s="80" customFormat="1" ht="106.5" customHeight="1" x14ac:dyDescent="0.2">
      <c r="A76" s="72"/>
      <c r="B76" s="72">
        <v>22012900</v>
      </c>
      <c r="C76" s="73" t="s">
        <v>178</v>
      </c>
      <c r="D76" s="78">
        <v>5000</v>
      </c>
      <c r="E76" s="78">
        <v>0</v>
      </c>
      <c r="F76" s="69" t="e">
        <f>+E76/#REF!*100</f>
        <v>#REF!</v>
      </c>
      <c r="G76" s="69">
        <f t="shared" si="1"/>
        <v>0</v>
      </c>
      <c r="H76" s="75"/>
      <c r="I76" s="75"/>
      <c r="J76" s="69"/>
      <c r="K76" s="79"/>
    </row>
    <row r="77" spans="1:11" s="82" customFormat="1" ht="60.75" customHeight="1" x14ac:dyDescent="0.2">
      <c r="A77" s="66"/>
      <c r="B77" s="66">
        <v>22080000</v>
      </c>
      <c r="C77" s="67" t="s">
        <v>49</v>
      </c>
      <c r="D77" s="68">
        <f>D78</f>
        <v>1590000</v>
      </c>
      <c r="E77" s="68">
        <f>E78</f>
        <v>1769727.53</v>
      </c>
      <c r="F77" s="69" t="e">
        <f>+E77/#REF!*100</f>
        <v>#REF!</v>
      </c>
      <c r="G77" s="69">
        <f t="shared" si="1"/>
        <v>111.30361823899371</v>
      </c>
      <c r="H77" s="70"/>
      <c r="I77" s="70"/>
      <c r="J77" s="69"/>
      <c r="K77" s="81"/>
    </row>
    <row r="78" spans="1:11" s="80" customFormat="1" ht="54.75" customHeight="1" x14ac:dyDescent="0.2">
      <c r="A78" s="72"/>
      <c r="B78" s="72">
        <v>22080400</v>
      </c>
      <c r="C78" s="73" t="s">
        <v>50</v>
      </c>
      <c r="D78" s="78">
        <v>1590000</v>
      </c>
      <c r="E78" s="78">
        <v>1769727.53</v>
      </c>
      <c r="F78" s="69" t="e">
        <f>+E78/#REF!*100</f>
        <v>#REF!</v>
      </c>
      <c r="G78" s="69">
        <f t="shared" si="1"/>
        <v>111.30361823899371</v>
      </c>
      <c r="H78" s="75"/>
      <c r="I78" s="75"/>
      <c r="J78" s="69"/>
      <c r="K78" s="79"/>
    </row>
    <row r="79" spans="1:11" s="82" customFormat="1" x14ac:dyDescent="0.2">
      <c r="A79" s="66"/>
      <c r="B79" s="66">
        <v>22090000</v>
      </c>
      <c r="C79" s="67" t="s">
        <v>51</v>
      </c>
      <c r="D79" s="68">
        <f>D80+D81</f>
        <v>101000</v>
      </c>
      <c r="E79" s="68">
        <f>E80+E81</f>
        <v>131800.65</v>
      </c>
      <c r="F79" s="69" t="e">
        <f>+E79/#REF!*100</f>
        <v>#REF!</v>
      </c>
      <c r="G79" s="69">
        <f t="shared" si="1"/>
        <v>130.49569306930692</v>
      </c>
      <c r="H79" s="70"/>
      <c r="I79" s="70"/>
      <c r="J79" s="69"/>
      <c r="K79" s="81"/>
    </row>
    <row r="80" spans="1:11" s="80" customFormat="1" ht="66.75" customHeight="1" x14ac:dyDescent="0.2">
      <c r="A80" s="72"/>
      <c r="B80" s="72">
        <v>22090100</v>
      </c>
      <c r="C80" s="73" t="s">
        <v>52</v>
      </c>
      <c r="D80" s="78">
        <v>86000</v>
      </c>
      <c r="E80" s="78">
        <v>120750.65</v>
      </c>
      <c r="F80" s="69" t="e">
        <f>+E80/#REF!*100</f>
        <v>#REF!</v>
      </c>
      <c r="G80" s="69">
        <f t="shared" si="1"/>
        <v>140.40773255813951</v>
      </c>
      <c r="H80" s="75"/>
      <c r="I80" s="75"/>
      <c r="J80" s="69"/>
      <c r="K80" s="79"/>
    </row>
    <row r="81" spans="1:11" s="80" customFormat="1" ht="54" customHeight="1" x14ac:dyDescent="0.2">
      <c r="A81" s="72"/>
      <c r="B81" s="72">
        <v>22090400</v>
      </c>
      <c r="C81" s="73" t="s">
        <v>53</v>
      </c>
      <c r="D81" s="78">
        <v>15000</v>
      </c>
      <c r="E81" s="78">
        <v>11050</v>
      </c>
      <c r="F81" s="69" t="e">
        <f>+E81/#REF!*100</f>
        <v>#REF!</v>
      </c>
      <c r="G81" s="69">
        <f t="shared" si="1"/>
        <v>73.666666666666671</v>
      </c>
      <c r="H81" s="75"/>
      <c r="I81" s="75"/>
      <c r="J81" s="69"/>
      <c r="K81" s="79"/>
    </row>
    <row r="82" spans="1:11" s="82" customFormat="1" ht="105.75" customHeight="1" x14ac:dyDescent="0.2">
      <c r="A82" s="66"/>
      <c r="B82" s="67">
        <v>22130000</v>
      </c>
      <c r="C82" s="73" t="s">
        <v>193</v>
      </c>
      <c r="D82" s="78">
        <v>1100</v>
      </c>
      <c r="E82" s="78">
        <v>1455.2</v>
      </c>
      <c r="F82" s="69" t="e">
        <f>+E82/#REF!*100</f>
        <v>#REF!</v>
      </c>
      <c r="G82" s="69">
        <f t="shared" si="1"/>
        <v>132.29090909090911</v>
      </c>
      <c r="H82" s="70"/>
      <c r="I82" s="70"/>
      <c r="J82" s="69"/>
      <c r="K82" s="81"/>
    </row>
    <row r="83" spans="1:11" s="82" customFormat="1" x14ac:dyDescent="0.2">
      <c r="A83" s="66"/>
      <c r="B83" s="66">
        <v>24000000</v>
      </c>
      <c r="C83" s="67" t="s">
        <v>54</v>
      </c>
      <c r="D83" s="68">
        <f t="shared" ref="D83:E84" si="2">+D84</f>
        <v>307312</v>
      </c>
      <c r="E83" s="68">
        <f t="shared" si="2"/>
        <v>377982.06</v>
      </c>
      <c r="F83" s="69" t="e">
        <f>+E83/#REF!*100</f>
        <v>#REF!</v>
      </c>
      <c r="G83" s="69">
        <f t="shared" si="1"/>
        <v>122.99619279429375</v>
      </c>
      <c r="H83" s="70">
        <f>H84</f>
        <v>0</v>
      </c>
      <c r="I83" s="70">
        <f>I84</f>
        <v>17312.46</v>
      </c>
      <c r="J83" s="69">
        <v>0</v>
      </c>
      <c r="K83" s="81"/>
    </row>
    <row r="84" spans="1:11" s="82" customFormat="1" x14ac:dyDescent="0.2">
      <c r="A84" s="66"/>
      <c r="B84" s="66">
        <v>24060000</v>
      </c>
      <c r="C84" s="67" t="s">
        <v>41</v>
      </c>
      <c r="D84" s="68">
        <f t="shared" si="2"/>
        <v>307312</v>
      </c>
      <c r="E84" s="68">
        <f t="shared" si="2"/>
        <v>377982.06</v>
      </c>
      <c r="F84" s="69" t="e">
        <f>+E84/#REF!*100</f>
        <v>#REF!</v>
      </c>
      <c r="G84" s="69">
        <f t="shared" si="1"/>
        <v>122.99619279429375</v>
      </c>
      <c r="H84" s="70">
        <f>H86</f>
        <v>0</v>
      </c>
      <c r="I84" s="70">
        <f>I86</f>
        <v>17312.46</v>
      </c>
      <c r="J84" s="69">
        <v>0</v>
      </c>
      <c r="K84" s="81"/>
    </row>
    <row r="85" spans="1:11" s="80" customFormat="1" x14ac:dyDescent="0.2">
      <c r="A85" s="72"/>
      <c r="B85" s="72">
        <v>24060300</v>
      </c>
      <c r="C85" s="73" t="s">
        <v>41</v>
      </c>
      <c r="D85" s="78">
        <v>307312</v>
      </c>
      <c r="E85" s="78">
        <v>377982.06</v>
      </c>
      <c r="F85" s="69" t="e">
        <f>+E85/#REF!*100</f>
        <v>#REF!</v>
      </c>
      <c r="G85" s="69">
        <f t="shared" si="1"/>
        <v>122.99619279429375</v>
      </c>
      <c r="H85" s="75"/>
      <c r="I85" s="75"/>
      <c r="J85" s="69"/>
      <c r="K85" s="79"/>
    </row>
    <row r="86" spans="1:11" s="80" customFormat="1" ht="70.5" customHeight="1" x14ac:dyDescent="0.2">
      <c r="A86" s="72"/>
      <c r="B86" s="72">
        <v>24062100</v>
      </c>
      <c r="C86" s="73" t="s">
        <v>74</v>
      </c>
      <c r="D86" s="74"/>
      <c r="E86" s="74"/>
      <c r="F86" s="69" t="e">
        <f>+E86/#REF!*100</f>
        <v>#REF!</v>
      </c>
      <c r="G86" s="69"/>
      <c r="H86" s="78">
        <v>0</v>
      </c>
      <c r="I86" s="78">
        <v>17312.46</v>
      </c>
      <c r="J86" s="69">
        <v>0</v>
      </c>
      <c r="K86" s="79"/>
    </row>
    <row r="87" spans="1:11" s="80" customFormat="1" ht="103.5" hidden="1" customHeight="1" x14ac:dyDescent="0.2">
      <c r="A87" s="72"/>
      <c r="B87" s="72">
        <v>24062200</v>
      </c>
      <c r="C87" s="73" t="s">
        <v>179</v>
      </c>
      <c r="D87" s="74"/>
      <c r="E87" s="74"/>
      <c r="F87" s="69" t="e">
        <f>+E87/#REF!*100</f>
        <v>#REF!</v>
      </c>
      <c r="G87" s="69"/>
      <c r="H87" s="75"/>
      <c r="I87" s="75"/>
      <c r="J87" s="69"/>
      <c r="K87" s="79"/>
    </row>
    <row r="88" spans="1:11" s="82" customFormat="1" x14ac:dyDescent="0.2">
      <c r="A88" s="66"/>
      <c r="B88" s="66">
        <v>25000000</v>
      </c>
      <c r="C88" s="67" t="s">
        <v>75</v>
      </c>
      <c r="D88" s="68"/>
      <c r="E88" s="68"/>
      <c r="F88" s="69" t="e">
        <f>+E88/#REF!*100</f>
        <v>#REF!</v>
      </c>
      <c r="G88" s="69"/>
      <c r="H88" s="68">
        <f>H89+H93</f>
        <v>5317200</v>
      </c>
      <c r="I88" s="68">
        <f>I89+I93</f>
        <v>19393783.239999998</v>
      </c>
      <c r="J88" s="69">
        <f>+I88/H88*100</f>
        <v>364.73676446249902</v>
      </c>
      <c r="K88" s="81"/>
    </row>
    <row r="89" spans="1:11" s="82" customFormat="1" ht="57" customHeight="1" x14ac:dyDescent="0.2">
      <c r="A89" s="66"/>
      <c r="B89" s="66">
        <v>25010000</v>
      </c>
      <c r="C89" s="67" t="s">
        <v>76</v>
      </c>
      <c r="D89" s="68"/>
      <c r="E89" s="68"/>
      <c r="F89" s="69" t="e">
        <f>+E89/#REF!*100</f>
        <v>#REF!</v>
      </c>
      <c r="G89" s="69"/>
      <c r="H89" s="68">
        <f>H90+H91+H92</f>
        <v>5317200</v>
      </c>
      <c r="I89" s="68">
        <f>I90+I91+I92</f>
        <v>3530562.4</v>
      </c>
      <c r="J89" s="69">
        <f>+I89/H89*100</f>
        <v>66.398901677574656</v>
      </c>
      <c r="K89" s="81"/>
    </row>
    <row r="90" spans="1:11" s="80" customFormat="1" ht="37.5" customHeight="1" x14ac:dyDescent="0.2">
      <c r="A90" s="72"/>
      <c r="B90" s="72">
        <v>25010100</v>
      </c>
      <c r="C90" s="73" t="s">
        <v>77</v>
      </c>
      <c r="D90" s="74"/>
      <c r="E90" s="74"/>
      <c r="F90" s="69" t="e">
        <f>+E90/#REF!*100</f>
        <v>#REF!</v>
      </c>
      <c r="G90" s="69"/>
      <c r="H90" s="78">
        <v>5312200</v>
      </c>
      <c r="I90" s="78">
        <v>3522562.4</v>
      </c>
      <c r="J90" s="69">
        <f>+I90/H90*100</f>
        <v>66.310801551146412</v>
      </c>
      <c r="K90" s="79"/>
    </row>
    <row r="91" spans="1:11" s="80" customFormat="1" ht="51" customHeight="1" x14ac:dyDescent="0.2">
      <c r="A91" s="72"/>
      <c r="B91" s="72">
        <v>25010300</v>
      </c>
      <c r="C91" s="73" t="s">
        <v>78</v>
      </c>
      <c r="D91" s="74"/>
      <c r="E91" s="74"/>
      <c r="F91" s="69" t="e">
        <f>+E91/#REF!*100</f>
        <v>#REF!</v>
      </c>
      <c r="G91" s="69"/>
      <c r="H91" s="78">
        <v>0</v>
      </c>
      <c r="I91" s="78">
        <v>5800</v>
      </c>
      <c r="J91" s="69">
        <v>0</v>
      </c>
      <c r="K91" s="79"/>
    </row>
    <row r="92" spans="1:11" s="80" customFormat="1" ht="57.75" customHeight="1" x14ac:dyDescent="0.2">
      <c r="A92" s="72"/>
      <c r="B92" s="72">
        <v>25010400</v>
      </c>
      <c r="C92" s="73" t="s">
        <v>181</v>
      </c>
      <c r="D92" s="74"/>
      <c r="E92" s="74"/>
      <c r="F92" s="69" t="e">
        <f>+E92/#REF!*100</f>
        <v>#REF!</v>
      </c>
      <c r="G92" s="69"/>
      <c r="H92" s="78">
        <v>5000</v>
      </c>
      <c r="I92" s="78">
        <v>2200</v>
      </c>
      <c r="J92" s="69">
        <f>+I92/H92*100</f>
        <v>44</v>
      </c>
      <c r="K92" s="79"/>
    </row>
    <row r="93" spans="1:11" s="82" customFormat="1" ht="36.75" customHeight="1" x14ac:dyDescent="0.2">
      <c r="A93" s="66"/>
      <c r="B93" s="66">
        <v>25020000</v>
      </c>
      <c r="C93" s="67" t="s">
        <v>79</v>
      </c>
      <c r="D93" s="68"/>
      <c r="E93" s="68"/>
      <c r="F93" s="69" t="e">
        <f>+E93/#REF!*100</f>
        <v>#REF!</v>
      </c>
      <c r="G93" s="69"/>
      <c r="H93" s="68">
        <v>0</v>
      </c>
      <c r="I93" s="68">
        <f>I94</f>
        <v>15863220.84</v>
      </c>
      <c r="J93" s="69">
        <v>0</v>
      </c>
      <c r="K93" s="81"/>
    </row>
    <row r="94" spans="1:11" s="80" customFormat="1" x14ac:dyDescent="0.2">
      <c r="A94" s="72"/>
      <c r="B94" s="72">
        <v>25020100</v>
      </c>
      <c r="C94" s="73" t="s">
        <v>80</v>
      </c>
      <c r="D94" s="74"/>
      <c r="E94" s="74"/>
      <c r="F94" s="69" t="e">
        <f>+E94/#REF!*100</f>
        <v>#REF!</v>
      </c>
      <c r="G94" s="69"/>
      <c r="H94" s="78">
        <v>0</v>
      </c>
      <c r="I94" s="78">
        <v>15863220.84</v>
      </c>
      <c r="J94" s="69">
        <v>0</v>
      </c>
      <c r="K94" s="79"/>
    </row>
    <row r="95" spans="1:11" s="82" customFormat="1" x14ac:dyDescent="0.2">
      <c r="A95" s="66"/>
      <c r="B95" s="66">
        <v>30000000</v>
      </c>
      <c r="C95" s="67" t="s">
        <v>81</v>
      </c>
      <c r="D95" s="68"/>
      <c r="E95" s="68"/>
      <c r="F95" s="69" t="e">
        <f>+E95/#REF!*100</f>
        <v>#REF!</v>
      </c>
      <c r="G95" s="69"/>
      <c r="H95" s="68">
        <f>H99</f>
        <v>7080000</v>
      </c>
      <c r="I95" s="68">
        <f>I99</f>
        <v>11784787.300000001</v>
      </c>
      <c r="J95" s="69">
        <f>+I95/H95*100</f>
        <v>166.45179802259889</v>
      </c>
      <c r="K95" s="81"/>
    </row>
    <row r="96" spans="1:11" s="80" customFormat="1" hidden="1" x14ac:dyDescent="0.2">
      <c r="A96" s="72"/>
      <c r="B96" s="72">
        <v>31000000</v>
      </c>
      <c r="C96" s="73" t="s">
        <v>82</v>
      </c>
      <c r="D96" s="74"/>
      <c r="E96" s="74"/>
      <c r="F96" s="69" t="e">
        <f>+E96/#REF!*100</f>
        <v>#REF!</v>
      </c>
      <c r="G96" s="69"/>
      <c r="H96" s="74"/>
      <c r="I96" s="74"/>
      <c r="J96" s="69"/>
      <c r="K96" s="79"/>
    </row>
    <row r="97" spans="1:16" s="80" customFormat="1" ht="88.5" hidden="1" customHeight="1" x14ac:dyDescent="0.2">
      <c r="A97" s="72"/>
      <c r="B97" s="72">
        <v>31010000</v>
      </c>
      <c r="C97" s="73" t="s">
        <v>177</v>
      </c>
      <c r="D97" s="74"/>
      <c r="E97" s="74"/>
      <c r="F97" s="69" t="e">
        <f>+E97/#REF!*100</f>
        <v>#REF!</v>
      </c>
      <c r="G97" s="69"/>
      <c r="H97" s="74"/>
      <c r="I97" s="74"/>
      <c r="J97" s="69"/>
      <c r="K97" s="79"/>
    </row>
    <row r="98" spans="1:16" s="80" customFormat="1" ht="84.75" hidden="1" customHeight="1" x14ac:dyDescent="0.2">
      <c r="A98" s="72"/>
      <c r="B98" s="72">
        <v>31010200</v>
      </c>
      <c r="C98" s="73" t="s">
        <v>176</v>
      </c>
      <c r="D98" s="74"/>
      <c r="E98" s="74"/>
      <c r="F98" s="69" t="e">
        <f>+E98/#REF!*100</f>
        <v>#REF!</v>
      </c>
      <c r="G98" s="69"/>
      <c r="H98" s="74"/>
      <c r="I98" s="74"/>
      <c r="J98" s="69"/>
      <c r="K98" s="79"/>
    </row>
    <row r="99" spans="1:16" s="82" customFormat="1" ht="41.25" customHeight="1" x14ac:dyDescent="0.2">
      <c r="A99" s="66"/>
      <c r="B99" s="66">
        <v>33000000</v>
      </c>
      <c r="C99" s="67" t="s">
        <v>83</v>
      </c>
      <c r="D99" s="68"/>
      <c r="E99" s="68"/>
      <c r="F99" s="69" t="e">
        <f>+E99/#REF!*100</f>
        <v>#REF!</v>
      </c>
      <c r="G99" s="69"/>
      <c r="H99" s="68">
        <f>H100</f>
        <v>7080000</v>
      </c>
      <c r="I99" s="68">
        <f>I100</f>
        <v>11784787.300000001</v>
      </c>
      <c r="J99" s="69">
        <f>+I99/H99*100</f>
        <v>166.45179802259889</v>
      </c>
      <c r="K99" s="81"/>
    </row>
    <row r="100" spans="1:16" s="82" customFormat="1" x14ac:dyDescent="0.2">
      <c r="A100" s="66"/>
      <c r="B100" s="66">
        <v>33010000</v>
      </c>
      <c r="C100" s="67" t="s">
        <v>84</v>
      </c>
      <c r="D100" s="68"/>
      <c r="E100" s="68"/>
      <c r="F100" s="69" t="e">
        <f>+E100/#REF!*100</f>
        <v>#REF!</v>
      </c>
      <c r="G100" s="69"/>
      <c r="H100" s="68">
        <f>H101</f>
        <v>7080000</v>
      </c>
      <c r="I100" s="68">
        <f>I101</f>
        <v>11784787.300000001</v>
      </c>
      <c r="J100" s="69">
        <f>+I100/H100*100</f>
        <v>166.45179802259889</v>
      </c>
      <c r="K100" s="81"/>
    </row>
    <row r="101" spans="1:16" s="80" customFormat="1" ht="85.5" customHeight="1" x14ac:dyDescent="0.2">
      <c r="A101" s="72"/>
      <c r="B101" s="72">
        <v>33010100</v>
      </c>
      <c r="C101" s="73" t="s">
        <v>85</v>
      </c>
      <c r="D101" s="74"/>
      <c r="E101" s="74"/>
      <c r="F101" s="69" t="e">
        <f>+E101/#REF!*100</f>
        <v>#REF!</v>
      </c>
      <c r="G101" s="69"/>
      <c r="H101" s="78">
        <v>7080000</v>
      </c>
      <c r="I101" s="78">
        <v>11784787.300000001</v>
      </c>
      <c r="J101" s="69">
        <f>+I101/H101*100</f>
        <v>166.45179802259889</v>
      </c>
      <c r="K101" s="79"/>
    </row>
    <row r="102" spans="1:16" s="82" customFormat="1" x14ac:dyDescent="0.2">
      <c r="A102" s="66"/>
      <c r="B102" s="66">
        <v>40000000</v>
      </c>
      <c r="C102" s="67" t="s">
        <v>55</v>
      </c>
      <c r="D102" s="68">
        <f>+D103</f>
        <v>133924267</v>
      </c>
      <c r="E102" s="68">
        <f>+E103</f>
        <v>133900813.41</v>
      </c>
      <c r="F102" s="69" t="e">
        <f>+E102/#REF!*100</f>
        <v>#REF!</v>
      </c>
      <c r="G102" s="69">
        <f t="shared" si="1"/>
        <v>99.982487423283786</v>
      </c>
      <c r="H102" s="68">
        <f>+H103</f>
        <v>7149485.0800000001</v>
      </c>
      <c r="I102" s="68">
        <f>+I103</f>
        <v>7149484.9199999999</v>
      </c>
      <c r="J102" s="69">
        <f>+I102/H102*100</f>
        <v>99.999997762076589</v>
      </c>
      <c r="K102" s="81"/>
    </row>
    <row r="103" spans="1:16" s="82" customFormat="1" x14ac:dyDescent="0.2">
      <c r="A103" s="66"/>
      <c r="B103" s="66">
        <v>41000000</v>
      </c>
      <c r="C103" s="67" t="s">
        <v>56</v>
      </c>
      <c r="D103" s="68">
        <f>D104+D106+D108+D111</f>
        <v>133924267</v>
      </c>
      <c r="E103" s="68">
        <f>E104+E106+E108+E111</f>
        <v>133900813.41</v>
      </c>
      <c r="F103" s="69" t="e">
        <f>+E103/#REF!*100</f>
        <v>#REF!</v>
      </c>
      <c r="G103" s="69">
        <f t="shared" si="1"/>
        <v>99.982487423283786</v>
      </c>
      <c r="H103" s="68">
        <f>H104+H106+H108+H111</f>
        <v>7149485.0800000001</v>
      </c>
      <c r="I103" s="68">
        <f>I104+I106+I108+I111</f>
        <v>7149484.9199999999</v>
      </c>
      <c r="J103" s="69">
        <f>+I103/H103*100</f>
        <v>99.999997762076589</v>
      </c>
      <c r="K103" s="84">
        <f>K115</f>
        <v>0</v>
      </c>
    </row>
    <row r="104" spans="1:16" s="82" customFormat="1" ht="27.75" customHeight="1" x14ac:dyDescent="0.2">
      <c r="A104" s="66"/>
      <c r="B104" s="66">
        <v>41020000</v>
      </c>
      <c r="C104" s="67" t="s">
        <v>57</v>
      </c>
      <c r="D104" s="68">
        <f>+D105</f>
        <v>28888900</v>
      </c>
      <c r="E104" s="68">
        <f>+E105</f>
        <v>28888900</v>
      </c>
      <c r="F104" s="69" t="e">
        <f>+E104/#REF!*100</f>
        <v>#REF!</v>
      </c>
      <c r="G104" s="69">
        <f t="shared" si="1"/>
        <v>100</v>
      </c>
      <c r="H104" s="70"/>
      <c r="I104" s="70"/>
      <c r="J104" s="69"/>
      <c r="K104" s="81"/>
    </row>
    <row r="105" spans="1:16" s="80" customFormat="1" x14ac:dyDescent="0.2">
      <c r="A105" s="72"/>
      <c r="B105" s="72">
        <v>41020100</v>
      </c>
      <c r="C105" s="73" t="s">
        <v>58</v>
      </c>
      <c r="D105" s="78">
        <v>28888900</v>
      </c>
      <c r="E105" s="78">
        <v>28888900</v>
      </c>
      <c r="F105" s="69" t="e">
        <f>+E105/#REF!*100</f>
        <v>#REF!</v>
      </c>
      <c r="G105" s="69">
        <f t="shared" si="1"/>
        <v>100</v>
      </c>
      <c r="H105" s="75"/>
      <c r="I105" s="75"/>
      <c r="J105" s="69"/>
      <c r="K105" s="79"/>
    </row>
    <row r="106" spans="1:16" s="82" customFormat="1" ht="31.5" x14ac:dyDescent="0.2">
      <c r="A106" s="66"/>
      <c r="B106" s="66">
        <v>41030000</v>
      </c>
      <c r="C106" s="67" t="s">
        <v>59</v>
      </c>
      <c r="D106" s="68">
        <f>+D107</f>
        <v>99191300</v>
      </c>
      <c r="E106" s="68">
        <f>+E107</f>
        <v>99191300</v>
      </c>
      <c r="F106" s="69" t="e">
        <f>+E106/#REF!*100</f>
        <v>#REF!</v>
      </c>
      <c r="G106" s="69">
        <f t="shared" si="1"/>
        <v>100</v>
      </c>
      <c r="H106" s="70"/>
      <c r="I106" s="70"/>
      <c r="J106" s="69"/>
      <c r="K106" s="81"/>
    </row>
    <row r="107" spans="1:16" s="80" customFormat="1" ht="31.5" x14ac:dyDescent="0.2">
      <c r="A107" s="72"/>
      <c r="B107" s="72">
        <v>41033900</v>
      </c>
      <c r="C107" s="73" t="s">
        <v>60</v>
      </c>
      <c r="D107" s="78">
        <v>99191300</v>
      </c>
      <c r="E107" s="78">
        <v>99191300</v>
      </c>
      <c r="F107" s="69" t="e">
        <f>+E107/#REF!*100</f>
        <v>#REF!</v>
      </c>
      <c r="G107" s="69">
        <f t="shared" si="1"/>
        <v>100</v>
      </c>
      <c r="H107" s="75"/>
      <c r="I107" s="75"/>
      <c r="J107" s="69"/>
      <c r="K107" s="79"/>
    </row>
    <row r="108" spans="1:16" s="82" customFormat="1" ht="31.5" x14ac:dyDescent="0.2">
      <c r="A108" s="66"/>
      <c r="B108" s="66">
        <v>41040000</v>
      </c>
      <c r="C108" s="67" t="s">
        <v>61</v>
      </c>
      <c r="D108" s="68">
        <f>+D110+D109</f>
        <v>905151</v>
      </c>
      <c r="E108" s="68">
        <f>+E110+E109</f>
        <v>905151</v>
      </c>
      <c r="F108" s="69" t="e">
        <f>+E108/#REF!*100</f>
        <v>#REF!</v>
      </c>
      <c r="G108" s="69">
        <f t="shared" si="1"/>
        <v>100</v>
      </c>
      <c r="H108" s="70"/>
      <c r="I108" s="70"/>
      <c r="J108" s="69"/>
      <c r="K108" s="81"/>
    </row>
    <row r="109" spans="1:16" s="80" customFormat="1" x14ac:dyDescent="0.2">
      <c r="A109" s="72"/>
      <c r="B109" s="72">
        <v>41040400</v>
      </c>
      <c r="C109" s="72" t="s">
        <v>207</v>
      </c>
      <c r="D109" s="78">
        <v>905151</v>
      </c>
      <c r="E109" s="78">
        <v>905151</v>
      </c>
      <c r="F109" s="69" t="e">
        <f>+E109/#REF!*100</f>
        <v>#REF!</v>
      </c>
      <c r="G109" s="69">
        <f t="shared" si="1"/>
        <v>100</v>
      </c>
      <c r="H109" s="75"/>
      <c r="I109" s="75"/>
      <c r="J109" s="69"/>
      <c r="K109" s="79"/>
    </row>
    <row r="110" spans="1:16" s="80" customFormat="1" ht="94.5" hidden="1" x14ac:dyDescent="0.2">
      <c r="A110" s="72"/>
      <c r="B110" s="72">
        <v>41040500</v>
      </c>
      <c r="C110" s="73" t="s">
        <v>180</v>
      </c>
      <c r="D110" s="74"/>
      <c r="E110" s="74"/>
      <c r="F110" s="69" t="e">
        <f>+E110/#REF!*100</f>
        <v>#REF!</v>
      </c>
      <c r="G110" s="69">
        <f t="shared" si="1"/>
        <v>0</v>
      </c>
      <c r="H110" s="75"/>
      <c r="I110" s="75"/>
      <c r="J110" s="69"/>
      <c r="K110" s="79"/>
    </row>
    <row r="111" spans="1:16" s="82" customFormat="1" ht="31.5" x14ac:dyDescent="0.2">
      <c r="A111" s="66"/>
      <c r="B111" s="66">
        <v>41050000</v>
      </c>
      <c r="C111" s="67" t="s">
        <v>62</v>
      </c>
      <c r="D111" s="68">
        <f>D112+D113+D116+D115+D117+D114</f>
        <v>4938916</v>
      </c>
      <c r="E111" s="68">
        <f>E112+E113+E116+E115+E117+E114</f>
        <v>4915462.41</v>
      </c>
      <c r="F111" s="69" t="e">
        <f>+E111/#REF!*100</f>
        <v>#REF!</v>
      </c>
      <c r="G111" s="69">
        <f t="shared" si="1"/>
        <v>99.525126768707949</v>
      </c>
      <c r="H111" s="68">
        <f>H112+H113+H116+H115+H117+H114</f>
        <v>7149485.0800000001</v>
      </c>
      <c r="I111" s="68">
        <f>I112+I113+I116+I115+I117+I114</f>
        <v>7149484.9199999999</v>
      </c>
      <c r="J111" s="69">
        <f t="shared" ref="J111:J112" si="3">+I111/H111*100</f>
        <v>99.999997762076589</v>
      </c>
      <c r="K111" s="81"/>
    </row>
    <row r="112" spans="1:16" s="80" customFormat="1" ht="47.25" x14ac:dyDescent="0.2">
      <c r="A112" s="72"/>
      <c r="B112" s="72">
        <v>41051000</v>
      </c>
      <c r="C112" s="73" t="s">
        <v>63</v>
      </c>
      <c r="D112" s="78">
        <v>1151000</v>
      </c>
      <c r="E112" s="78">
        <v>1145900.3700000001</v>
      </c>
      <c r="F112" s="69" t="e">
        <f>+E112/#REF!*100</f>
        <v>#REF!</v>
      </c>
      <c r="G112" s="69">
        <f t="shared" si="1"/>
        <v>99.55693918331886</v>
      </c>
      <c r="H112" s="78">
        <v>334888</v>
      </c>
      <c r="I112" s="78">
        <v>334887.84000000003</v>
      </c>
      <c r="J112" s="69">
        <f t="shared" si="3"/>
        <v>99.999952222832718</v>
      </c>
      <c r="K112" s="79"/>
      <c r="M112" s="83"/>
      <c r="N112" s="83"/>
      <c r="O112" s="83"/>
      <c r="P112" s="83"/>
    </row>
    <row r="113" spans="1:11" s="80" customFormat="1" ht="69" customHeight="1" x14ac:dyDescent="0.2">
      <c r="A113" s="72"/>
      <c r="B113" s="72">
        <v>41051200</v>
      </c>
      <c r="C113" s="73" t="s">
        <v>64</v>
      </c>
      <c r="D113" s="78">
        <v>186074</v>
      </c>
      <c r="E113" s="78">
        <v>167723.9</v>
      </c>
      <c r="F113" s="69" t="e">
        <f>+E113/#REF!*100</f>
        <v>#REF!</v>
      </c>
      <c r="G113" s="69">
        <f t="shared" si="1"/>
        <v>90.138278319378301</v>
      </c>
      <c r="H113" s="75"/>
      <c r="I113" s="75"/>
      <c r="J113" s="69"/>
      <c r="K113" s="79"/>
    </row>
    <row r="114" spans="1:11" s="80" customFormat="1" ht="82.5" customHeight="1" x14ac:dyDescent="0.2">
      <c r="A114" s="72"/>
      <c r="B114" s="72">
        <v>41053500</v>
      </c>
      <c r="C114" s="73" t="s">
        <v>216</v>
      </c>
      <c r="D114" s="78"/>
      <c r="E114" s="78"/>
      <c r="F114" s="69" t="e">
        <f>+E114/#REF!*100</f>
        <v>#REF!</v>
      </c>
      <c r="G114" s="69"/>
      <c r="H114" s="78">
        <v>5309894.08</v>
      </c>
      <c r="I114" s="78">
        <v>5309894.08</v>
      </c>
      <c r="J114" s="69">
        <f>+I114/H114*100</f>
        <v>100</v>
      </c>
      <c r="K114" s="79"/>
    </row>
    <row r="115" spans="1:11" s="80" customFormat="1" x14ac:dyDescent="0.2">
      <c r="A115" s="72"/>
      <c r="B115" s="73">
        <v>41053900</v>
      </c>
      <c r="C115" s="73" t="s">
        <v>152</v>
      </c>
      <c r="D115" s="78">
        <v>2383378</v>
      </c>
      <c r="E115" s="78">
        <v>2383377.5</v>
      </c>
      <c r="F115" s="69" t="e">
        <f>+E115/#REF!*100</f>
        <v>#REF!</v>
      </c>
      <c r="G115" s="69">
        <f t="shared" si="1"/>
        <v>99.999979021372184</v>
      </c>
      <c r="H115" s="78">
        <v>1504703</v>
      </c>
      <c r="I115" s="78">
        <v>1504703</v>
      </c>
      <c r="J115" s="69">
        <f>+I115/H115*100</f>
        <v>100</v>
      </c>
      <c r="K115" s="79"/>
    </row>
    <row r="116" spans="1:11" s="80" customFormat="1" ht="78.75" x14ac:dyDescent="0.2">
      <c r="A116" s="72"/>
      <c r="B116" s="72">
        <v>41057700</v>
      </c>
      <c r="C116" s="73" t="s">
        <v>218</v>
      </c>
      <c r="D116" s="78">
        <v>78464</v>
      </c>
      <c r="E116" s="78">
        <v>78460.639999999999</v>
      </c>
      <c r="F116" s="69" t="e">
        <f>+E116/#REF!*100</f>
        <v>#REF!</v>
      </c>
      <c r="G116" s="69">
        <f t="shared" si="1"/>
        <v>99.995717781402931</v>
      </c>
      <c r="H116" s="75"/>
      <c r="I116" s="75"/>
      <c r="J116" s="85"/>
      <c r="K116" s="79"/>
    </row>
    <row r="117" spans="1:11" s="80" customFormat="1" ht="63" x14ac:dyDescent="0.2">
      <c r="A117" s="72"/>
      <c r="B117" s="72">
        <v>41059000</v>
      </c>
      <c r="C117" s="73" t="s">
        <v>221</v>
      </c>
      <c r="D117" s="78">
        <v>1140000</v>
      </c>
      <c r="E117" s="78">
        <v>1140000</v>
      </c>
      <c r="F117" s="69" t="e">
        <f>+E117/#REF!*100</f>
        <v>#REF!</v>
      </c>
      <c r="G117" s="69">
        <f t="shared" si="1"/>
        <v>100</v>
      </c>
      <c r="H117" s="75"/>
      <c r="I117" s="75"/>
      <c r="J117" s="85"/>
      <c r="K117" s="79"/>
    </row>
    <row r="118" spans="1:11" s="90" customFormat="1" x14ac:dyDescent="0.2">
      <c r="A118" s="108" t="s">
        <v>239</v>
      </c>
      <c r="B118" s="108"/>
      <c r="C118" s="108"/>
      <c r="D118" s="86">
        <f>D10+D62+D95</f>
        <v>200404412</v>
      </c>
      <c r="E118" s="86">
        <f>E10+E62+E95</f>
        <v>219829847.47999999</v>
      </c>
      <c r="F118" s="69" t="e">
        <f>+E118/#REF!*100</f>
        <v>#REF!</v>
      </c>
      <c r="G118" s="87">
        <f>E118/D118*100</f>
        <v>109.69311767447513</v>
      </c>
      <c r="H118" s="87">
        <f>H10+H62+H95</f>
        <v>12457200</v>
      </c>
      <c r="I118" s="87">
        <f>I10+I62+I95</f>
        <v>31296818.989999998</v>
      </c>
      <c r="J118" s="88">
        <f>+I118/H118*100</f>
        <v>251.23477980605591</v>
      </c>
      <c r="K118" s="89"/>
    </row>
    <row r="119" spans="1:11" s="90" customFormat="1" x14ac:dyDescent="0.2">
      <c r="A119" s="108" t="s">
        <v>240</v>
      </c>
      <c r="B119" s="108"/>
      <c r="C119" s="108"/>
      <c r="D119" s="86">
        <f>D10+D62+D95+D102</f>
        <v>334328679</v>
      </c>
      <c r="E119" s="86">
        <f>E10+E62+E95+E102</f>
        <v>353730660.88999999</v>
      </c>
      <c r="F119" s="69" t="e">
        <f>+E119/#REF!*100</f>
        <v>#REF!</v>
      </c>
      <c r="G119" s="87">
        <f>E119/D119*100</f>
        <v>105.80326580059858</v>
      </c>
      <c r="H119" s="87">
        <f>H10+H62+H95+H102</f>
        <v>19606685.079999998</v>
      </c>
      <c r="I119" s="87">
        <f>I10+I62+I95+I102</f>
        <v>38446303.909999996</v>
      </c>
      <c r="J119" s="88">
        <f>+I119/H119*100</f>
        <v>196.08773106279727</v>
      </c>
      <c r="K119" s="89"/>
    </row>
    <row r="120" spans="1:11" s="80" customFormat="1" x14ac:dyDescent="0.2">
      <c r="C120" s="91"/>
      <c r="D120" s="64"/>
      <c r="E120" s="64"/>
      <c r="F120" s="71"/>
      <c r="G120" s="92"/>
      <c r="H120" s="93"/>
      <c r="I120" s="93"/>
      <c r="J120" s="94"/>
    </row>
    <row r="121" spans="1:11" s="80" customFormat="1" x14ac:dyDescent="0.2">
      <c r="C121" s="91"/>
      <c r="D121" s="64"/>
      <c r="E121" s="93"/>
      <c r="F121" s="71"/>
      <c r="G121" s="92"/>
      <c r="H121" s="64"/>
      <c r="I121" s="64"/>
      <c r="J121" s="71"/>
    </row>
    <row r="122" spans="1:11" x14ac:dyDescent="0.25">
      <c r="I122" s="95"/>
    </row>
    <row r="123" spans="1:11" x14ac:dyDescent="0.25">
      <c r="I123" s="95">
        <f>+I119+E119</f>
        <v>392176964.79999995</v>
      </c>
    </row>
    <row r="129" spans="5:5" x14ac:dyDescent="0.25">
      <c r="E129" s="95"/>
    </row>
  </sheetData>
  <mergeCells count="19">
    <mergeCell ref="K7:K8"/>
    <mergeCell ref="A2:I2"/>
    <mergeCell ref="B3:K3"/>
    <mergeCell ref="D5:E5"/>
    <mergeCell ref="B6:B8"/>
    <mergeCell ref="C6:C8"/>
    <mergeCell ref="D6:G6"/>
    <mergeCell ref="H6:J6"/>
    <mergeCell ref="A7:A8"/>
    <mergeCell ref="D7:D8"/>
    <mergeCell ref="E7:E8"/>
    <mergeCell ref="B9:J9"/>
    <mergeCell ref="A118:C118"/>
    <mergeCell ref="A119:C119"/>
    <mergeCell ref="F7:F8"/>
    <mergeCell ref="G7:G8"/>
    <mergeCell ref="H7:H8"/>
    <mergeCell ref="I7:I8"/>
    <mergeCell ref="J7:J8"/>
  </mergeCells>
  <pageMargins left="3.937007874015748E-2" right="3.937007874015748E-2" top="0.39370078740157483" bottom="0.39370078740157483" header="0" footer="0"/>
  <pageSetup paperSize="9" scale="79" fitToHeight="500" orientation="landscape" r:id="rId1"/>
  <rowBreaks count="3" manualBreakCount="3">
    <brk id="40" max="10" man="1"/>
    <brk id="68" max="10" man="1"/>
    <brk id="8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ВИДАТКИ</vt:lpstr>
      <vt:lpstr>ДОХОДИ </vt:lpstr>
      <vt:lpstr>ВИДАТКИ!Заголовки_для_друку</vt:lpstr>
      <vt:lpstr>'ДОХОДИ '!Заголовки_для_друку</vt:lpstr>
      <vt:lpstr>ВИДАТКИ!Область_друку</vt:lpstr>
      <vt:lpstr>'ДОХОДИ '!Область_друку</vt:lpstr>
    </vt:vector>
  </TitlesOfParts>
  <Company>Інститут Модернізації та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VINGA-1</dc:creator>
  <cp:lastModifiedBy>VINGA-1</cp:lastModifiedBy>
  <cp:lastPrinted>2023-11-14T12:36:43Z</cp:lastPrinted>
  <dcterms:created xsi:type="dcterms:W3CDTF">2021-04-12T05:30:00Z</dcterms:created>
  <dcterms:modified xsi:type="dcterms:W3CDTF">2024-02-19T12:17:47Z</dcterms:modified>
</cp:coreProperties>
</file>