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Цифрова\2023\9 місяців\"/>
    </mc:Choice>
  </mc:AlternateContent>
  <bookViews>
    <workbookView xWindow="0" yWindow="0" windowWidth="21570" windowHeight="10035"/>
  </bookViews>
  <sheets>
    <sheet name="ВИДАТКИ" sheetId="2" r:id="rId1"/>
    <sheet name="ДОХОДИ" sheetId="3" r:id="rId2"/>
  </sheets>
  <definedNames>
    <definedName name="_xlnm.Print_Titles" localSheetId="0">ВИДАТКИ!$5:$7</definedName>
    <definedName name="_xlnm.Print_Titles" localSheetId="1">ДОХОДИ!$6:$8</definedName>
    <definedName name="_xlnm.Print_Area" localSheetId="0">ВИДАТКИ!$A$1:$J$85</definedName>
    <definedName name="_xlnm.Print_Area" localSheetId="1">ДОХОДИ!$A$1:$K$118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7" i="3" l="1"/>
  <c r="F37" i="3"/>
  <c r="H80" i="2" l="1"/>
  <c r="J83" i="2"/>
  <c r="I73" i="2"/>
  <c r="H73" i="2"/>
  <c r="I58" i="2"/>
  <c r="H58" i="2"/>
  <c r="J60" i="2"/>
  <c r="I33" i="2"/>
  <c r="J39" i="2"/>
  <c r="J25" i="2"/>
  <c r="J24" i="2"/>
  <c r="C13" i="2"/>
  <c r="E13" i="2"/>
  <c r="D13" i="2"/>
  <c r="I13" i="2"/>
  <c r="H13" i="2"/>
  <c r="G56" i="2"/>
  <c r="F56" i="2"/>
  <c r="I52" i="2"/>
  <c r="H52" i="2"/>
  <c r="E52" i="2"/>
  <c r="D52" i="2"/>
  <c r="C52" i="2"/>
  <c r="G51" i="2"/>
  <c r="F51" i="2"/>
  <c r="I47" i="2"/>
  <c r="H47" i="2"/>
  <c r="E47" i="2"/>
  <c r="D47" i="2"/>
  <c r="C47" i="2"/>
  <c r="J11" i="2"/>
  <c r="I9" i="2"/>
  <c r="H9" i="2"/>
  <c r="G12" i="2"/>
  <c r="F12" i="2"/>
  <c r="E9" i="2"/>
  <c r="D9" i="2"/>
  <c r="C9" i="2"/>
  <c r="F17" i="3" l="1"/>
  <c r="E17" i="3"/>
  <c r="D17" i="3"/>
  <c r="J110" i="3"/>
  <c r="I110" i="3"/>
  <c r="I102" i="3" s="1"/>
  <c r="I101" i="3" s="1"/>
  <c r="F110" i="3"/>
  <c r="E110" i="3"/>
  <c r="D110" i="3"/>
  <c r="K114" i="3"/>
  <c r="K113" i="3"/>
  <c r="J102" i="3"/>
  <c r="J101" i="3" s="1"/>
  <c r="K58" i="3"/>
  <c r="K59" i="3"/>
  <c r="H116" i="3"/>
  <c r="H114" i="3"/>
  <c r="G116" i="3"/>
  <c r="G115" i="3"/>
  <c r="G114" i="3"/>
  <c r="G112" i="3"/>
  <c r="E63" i="3"/>
  <c r="H63" i="3" s="1"/>
  <c r="D63" i="3"/>
  <c r="F63" i="3"/>
  <c r="G63" i="3" s="1"/>
  <c r="H64" i="3"/>
  <c r="E78" i="3" l="1"/>
  <c r="F107" i="3"/>
  <c r="F105" i="3"/>
  <c r="F65" i="3"/>
  <c r="F62" i="3" s="1"/>
  <c r="J84" i="2"/>
  <c r="J75" i="2"/>
  <c r="J32" i="2"/>
  <c r="J17" i="2"/>
  <c r="J21" i="2"/>
  <c r="G82" i="2"/>
  <c r="F82" i="2"/>
  <c r="E80" i="2"/>
  <c r="D80" i="2"/>
  <c r="C80" i="2"/>
  <c r="C41" i="2"/>
  <c r="H33" i="2"/>
  <c r="E33" i="2"/>
  <c r="D33" i="2"/>
  <c r="C33" i="2"/>
  <c r="G23" i="2"/>
  <c r="F23" i="2"/>
  <c r="G20" i="2"/>
  <c r="F20" i="2"/>
  <c r="F38" i="3" l="1"/>
  <c r="E38" i="3"/>
  <c r="D38" i="3"/>
  <c r="F83" i="3"/>
  <c r="E83" i="3"/>
  <c r="D83" i="3"/>
  <c r="F78" i="3"/>
  <c r="F71" i="3"/>
  <c r="D78" i="3"/>
  <c r="D107" i="3"/>
  <c r="E107" i="3"/>
  <c r="I88" i="3"/>
  <c r="J88" i="3"/>
  <c r="D12" i="3"/>
  <c r="D11" i="3" s="1"/>
  <c r="J54" i="2"/>
  <c r="H41" i="2"/>
  <c r="H26" i="2"/>
  <c r="G81" i="2"/>
  <c r="G83" i="2"/>
  <c r="F81" i="2"/>
  <c r="E58" i="2"/>
  <c r="D58" i="2"/>
  <c r="C58" i="2"/>
  <c r="I80" i="2"/>
  <c r="J70" i="2"/>
  <c r="J59" i="2"/>
  <c r="G59" i="2"/>
  <c r="F59" i="2"/>
  <c r="F13" i="2"/>
  <c r="I41" i="2"/>
  <c r="E41" i="2"/>
  <c r="D41" i="2"/>
  <c r="J80" i="2" l="1"/>
  <c r="J52" i="2"/>
  <c r="G41" i="2"/>
  <c r="F41" i="2"/>
  <c r="H85" i="2"/>
  <c r="H115" i="3"/>
  <c r="H112" i="3"/>
  <c r="H111" i="3"/>
  <c r="G111" i="3"/>
  <c r="H109" i="3"/>
  <c r="H108" i="3"/>
  <c r="H107" i="3"/>
  <c r="H106" i="3"/>
  <c r="G106" i="3"/>
  <c r="E105" i="3"/>
  <c r="D105" i="3"/>
  <c r="H104" i="3"/>
  <c r="G104" i="3"/>
  <c r="F103" i="3"/>
  <c r="F102" i="3" s="1"/>
  <c r="F101" i="3" s="1"/>
  <c r="E103" i="3"/>
  <c r="D103" i="3"/>
  <c r="L102" i="3"/>
  <c r="K100" i="3"/>
  <c r="J99" i="3"/>
  <c r="K99" i="3" s="1"/>
  <c r="I99" i="3"/>
  <c r="I98" i="3" s="1"/>
  <c r="I94" i="3" s="1"/>
  <c r="H97" i="3"/>
  <c r="H96" i="3"/>
  <c r="H95" i="3"/>
  <c r="H94" i="3"/>
  <c r="J92" i="3"/>
  <c r="K91" i="3"/>
  <c r="K89" i="3"/>
  <c r="I87" i="3"/>
  <c r="H86" i="3"/>
  <c r="H84" i="3"/>
  <c r="G84" i="3"/>
  <c r="J83" i="3"/>
  <c r="J82" i="3" s="1"/>
  <c r="I83" i="3"/>
  <c r="I82" i="3" s="1"/>
  <c r="G83" i="3"/>
  <c r="E82" i="3"/>
  <c r="D82" i="3"/>
  <c r="H81" i="3"/>
  <c r="G81" i="3"/>
  <c r="H80" i="3"/>
  <c r="G80" i="3"/>
  <c r="H79" i="3"/>
  <c r="G79" i="3"/>
  <c r="H78" i="3"/>
  <c r="H77" i="3"/>
  <c r="G77" i="3"/>
  <c r="F76" i="3"/>
  <c r="E76" i="3"/>
  <c r="D76" i="3"/>
  <c r="H75" i="3"/>
  <c r="G75" i="3"/>
  <c r="H74" i="3"/>
  <c r="G74" i="3"/>
  <c r="H73" i="3"/>
  <c r="G73" i="3"/>
  <c r="H72" i="3"/>
  <c r="G72" i="3"/>
  <c r="E71" i="3"/>
  <c r="D71" i="3"/>
  <c r="H68" i="3"/>
  <c r="G68" i="3"/>
  <c r="H67" i="3"/>
  <c r="G67" i="3"/>
  <c r="E65" i="3"/>
  <c r="E62" i="3" s="1"/>
  <c r="D65" i="3"/>
  <c r="D62" i="3" s="1"/>
  <c r="J62" i="3"/>
  <c r="I62" i="3"/>
  <c r="J57" i="3"/>
  <c r="I57" i="3"/>
  <c r="I56" i="3" s="1"/>
  <c r="I10" i="3" s="1"/>
  <c r="H55" i="3"/>
  <c r="G55" i="3"/>
  <c r="H54" i="3"/>
  <c r="G54" i="3"/>
  <c r="H53" i="3"/>
  <c r="G53" i="3"/>
  <c r="F52" i="3"/>
  <c r="E52" i="3"/>
  <c r="D52" i="3"/>
  <c r="H51" i="3"/>
  <c r="G51" i="3"/>
  <c r="H50" i="3"/>
  <c r="G50" i="3"/>
  <c r="F49" i="3"/>
  <c r="E49" i="3"/>
  <c r="D49" i="3"/>
  <c r="H48" i="3"/>
  <c r="G48" i="3"/>
  <c r="H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6" i="3"/>
  <c r="G36" i="3"/>
  <c r="H35" i="3"/>
  <c r="G35" i="3"/>
  <c r="F34" i="3"/>
  <c r="E34" i="3"/>
  <c r="D34" i="3"/>
  <c r="H33" i="3"/>
  <c r="G33" i="3"/>
  <c r="F32" i="3"/>
  <c r="E32" i="3"/>
  <c r="D32" i="3"/>
  <c r="H31" i="3"/>
  <c r="G31" i="3"/>
  <c r="F30" i="3"/>
  <c r="E30" i="3"/>
  <c r="D30" i="3"/>
  <c r="H28" i="3"/>
  <c r="G28" i="3"/>
  <c r="F27" i="3"/>
  <c r="E27" i="3"/>
  <c r="D27" i="3"/>
  <c r="H26" i="3"/>
  <c r="G26" i="3"/>
  <c r="F25" i="3"/>
  <c r="E25" i="3"/>
  <c r="D25" i="3"/>
  <c r="F23" i="3"/>
  <c r="E23" i="3"/>
  <c r="D23" i="3"/>
  <c r="H22" i="3"/>
  <c r="G22" i="3"/>
  <c r="H21" i="3"/>
  <c r="G21" i="3"/>
  <c r="F20" i="3"/>
  <c r="E20" i="3"/>
  <c r="D20" i="3"/>
  <c r="H18" i="3"/>
  <c r="G18" i="3"/>
  <c r="G17" i="3"/>
  <c r="H16" i="3"/>
  <c r="G16" i="3"/>
  <c r="H15" i="3"/>
  <c r="G15" i="3"/>
  <c r="H14" i="3"/>
  <c r="G14" i="3"/>
  <c r="H13" i="3"/>
  <c r="G13" i="3"/>
  <c r="F12" i="3"/>
  <c r="E12" i="3"/>
  <c r="E11" i="3" s="1"/>
  <c r="G12" i="3" l="1"/>
  <c r="F11" i="3"/>
  <c r="J56" i="3"/>
  <c r="K57" i="3"/>
  <c r="H20" i="3"/>
  <c r="H32" i="3"/>
  <c r="G34" i="3"/>
  <c r="H25" i="3"/>
  <c r="G27" i="3"/>
  <c r="H105" i="3"/>
  <c r="H30" i="3"/>
  <c r="G65" i="3"/>
  <c r="H76" i="3"/>
  <c r="D70" i="3"/>
  <c r="G105" i="3"/>
  <c r="H17" i="3"/>
  <c r="E70" i="3"/>
  <c r="D102" i="3"/>
  <c r="D101" i="3" s="1"/>
  <c r="F70" i="3"/>
  <c r="H110" i="3"/>
  <c r="G110" i="3"/>
  <c r="E102" i="3"/>
  <c r="E101" i="3" s="1"/>
  <c r="H103" i="3"/>
  <c r="J61" i="3"/>
  <c r="G78" i="3"/>
  <c r="G76" i="3"/>
  <c r="H71" i="3"/>
  <c r="H65" i="3"/>
  <c r="I61" i="3"/>
  <c r="I117" i="3" s="1"/>
  <c r="K87" i="3"/>
  <c r="D19" i="3"/>
  <c r="H34" i="3"/>
  <c r="H38" i="3"/>
  <c r="G71" i="3"/>
  <c r="K88" i="3"/>
  <c r="G25" i="3"/>
  <c r="H52" i="3"/>
  <c r="F82" i="3"/>
  <c r="H82" i="3" s="1"/>
  <c r="H83" i="3"/>
  <c r="G52" i="3"/>
  <c r="G49" i="3"/>
  <c r="H49" i="3"/>
  <c r="G38" i="3"/>
  <c r="D37" i="3"/>
  <c r="G32" i="3"/>
  <c r="D29" i="3"/>
  <c r="G30" i="3"/>
  <c r="F29" i="3"/>
  <c r="H27" i="3"/>
  <c r="F19" i="3"/>
  <c r="E19" i="3"/>
  <c r="G20" i="3"/>
  <c r="H12" i="3"/>
  <c r="J98" i="3"/>
  <c r="E29" i="3"/>
  <c r="E37" i="3"/>
  <c r="G103" i="3"/>
  <c r="G11" i="3" l="1"/>
  <c r="H11" i="3"/>
  <c r="E61" i="3"/>
  <c r="J10" i="3"/>
  <c r="K56" i="3"/>
  <c r="D61" i="3"/>
  <c r="G62" i="3"/>
  <c r="H37" i="3"/>
  <c r="G70" i="3"/>
  <c r="K61" i="3"/>
  <c r="H19" i="3"/>
  <c r="D10" i="3"/>
  <c r="D117" i="3" s="1"/>
  <c r="H62" i="3"/>
  <c r="G82" i="3"/>
  <c r="H102" i="3"/>
  <c r="G102" i="3"/>
  <c r="I118" i="3"/>
  <c r="H70" i="3"/>
  <c r="F61" i="3"/>
  <c r="G101" i="3"/>
  <c r="G19" i="3"/>
  <c r="G29" i="3"/>
  <c r="G37" i="3"/>
  <c r="F10" i="3"/>
  <c r="K98" i="3"/>
  <c r="J94" i="3"/>
  <c r="H29" i="3"/>
  <c r="E10" i="3"/>
  <c r="K10" i="3" l="1"/>
  <c r="J118" i="3"/>
  <c r="G61" i="3"/>
  <c r="G10" i="3"/>
  <c r="D118" i="3"/>
  <c r="H61" i="3"/>
  <c r="H101" i="3"/>
  <c r="F117" i="3"/>
  <c r="F118" i="3"/>
  <c r="E117" i="3"/>
  <c r="E118" i="3"/>
  <c r="H10" i="3"/>
  <c r="K94" i="3"/>
  <c r="J117" i="3"/>
  <c r="K117" i="3" l="1"/>
  <c r="G117" i="3"/>
  <c r="K118" i="3"/>
  <c r="H117" i="3"/>
  <c r="G118" i="3"/>
  <c r="H118" i="3"/>
  <c r="I26" i="2"/>
  <c r="E73" i="2"/>
  <c r="D73" i="2"/>
  <c r="C73" i="2"/>
  <c r="F53" i="2"/>
  <c r="F54" i="2"/>
  <c r="G48" i="2"/>
  <c r="F48" i="2"/>
  <c r="J62" i="2" l="1"/>
  <c r="J64" i="2"/>
  <c r="J73" i="2"/>
  <c r="J47" i="2"/>
  <c r="J49" i="2"/>
  <c r="J58" i="2" l="1"/>
  <c r="G74" i="2"/>
  <c r="G77" i="2"/>
  <c r="G79" i="2"/>
  <c r="F74" i="2"/>
  <c r="F77" i="2"/>
  <c r="F79" i="2"/>
  <c r="G84" i="2"/>
  <c r="F84" i="2"/>
  <c r="G66" i="2"/>
  <c r="G69" i="2"/>
  <c r="G71" i="2"/>
  <c r="F66" i="2"/>
  <c r="F68" i="2"/>
  <c r="F69" i="2"/>
  <c r="F71" i="2"/>
  <c r="G46" i="2"/>
  <c r="F46" i="2"/>
  <c r="G34" i="2"/>
  <c r="G35" i="2"/>
  <c r="G36" i="2"/>
  <c r="G37" i="2"/>
  <c r="G38" i="2"/>
  <c r="F34" i="2"/>
  <c r="F35" i="2"/>
  <c r="F36" i="2"/>
  <c r="F37" i="2"/>
  <c r="F38" i="2"/>
  <c r="G73" i="2" l="1"/>
  <c r="F73" i="2"/>
  <c r="J42" i="2"/>
  <c r="J43" i="2"/>
  <c r="J44" i="2"/>
  <c r="D26" i="2"/>
  <c r="E26" i="2"/>
  <c r="C26" i="2"/>
  <c r="F55" i="2"/>
  <c r="G55" i="2"/>
  <c r="J18" i="2" l="1"/>
  <c r="J15" i="2"/>
  <c r="J14" i="2"/>
  <c r="F83" i="2"/>
  <c r="G72" i="2"/>
  <c r="F72" i="2"/>
  <c r="G54" i="2"/>
  <c r="G50" i="2"/>
  <c r="F50" i="2"/>
  <c r="G49" i="2"/>
  <c r="F49" i="2"/>
  <c r="G45" i="2"/>
  <c r="F45" i="2"/>
  <c r="G44" i="2"/>
  <c r="F44" i="2"/>
  <c r="G43" i="2"/>
  <c r="F43" i="2"/>
  <c r="G42" i="2"/>
  <c r="F42" i="2"/>
  <c r="G40" i="2"/>
  <c r="F40" i="2"/>
  <c r="G39" i="2"/>
  <c r="F39" i="2"/>
  <c r="G32" i="2"/>
  <c r="F32" i="2"/>
  <c r="G31" i="2"/>
  <c r="F31" i="2"/>
  <c r="G30" i="2"/>
  <c r="F30" i="2"/>
  <c r="G29" i="2"/>
  <c r="F29" i="2"/>
  <c r="G28" i="2"/>
  <c r="F28" i="2"/>
  <c r="G27" i="2"/>
  <c r="F27" i="2"/>
  <c r="G22" i="2"/>
  <c r="F22" i="2"/>
  <c r="G21" i="2"/>
  <c r="F21" i="2"/>
  <c r="G19" i="2"/>
  <c r="F19" i="2"/>
  <c r="G18" i="2"/>
  <c r="F18" i="2"/>
  <c r="G17" i="2"/>
  <c r="F17" i="2"/>
  <c r="G16" i="2"/>
  <c r="F16" i="2"/>
  <c r="G15" i="2"/>
  <c r="F15" i="2"/>
  <c r="G14" i="2"/>
  <c r="F14" i="2"/>
  <c r="G11" i="2"/>
  <c r="F11" i="2"/>
  <c r="G10" i="2"/>
  <c r="F10" i="2"/>
  <c r="C85" i="2"/>
  <c r="I85" i="2" l="1"/>
  <c r="J85" i="2" s="1"/>
  <c r="D85" i="2"/>
  <c r="E85" i="2"/>
  <c r="J13" i="2"/>
  <c r="F47" i="2"/>
  <c r="J41" i="2"/>
  <c r="G9" i="2"/>
  <c r="G80" i="2"/>
  <c r="G26" i="2"/>
  <c r="G13" i="2"/>
  <c r="G33" i="2"/>
  <c r="G58" i="2"/>
  <c r="F9" i="2"/>
  <c r="G47" i="2"/>
  <c r="G52" i="2"/>
  <c r="F26" i="2"/>
  <c r="F33" i="2"/>
  <c r="F52" i="2"/>
  <c r="F58" i="2"/>
  <c r="F80" i="2"/>
  <c r="G85" i="2" l="1"/>
  <c r="F85" i="2"/>
</calcChain>
</file>

<file path=xl/sharedStrings.xml><?xml version="1.0" encoding="utf-8"?>
<sst xmlns="http://schemas.openxmlformats.org/spreadsheetml/2006/main" count="262" uniqueCount="240">
  <si>
    <t>грн.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</si>
  <si>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</si>
  <si>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</si>
  <si>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</si>
  <si>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</si>
  <si>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</si>
  <si>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</si>
  <si>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</si>
  <si>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</si>
  <si>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</si>
  <si>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</si>
  <si>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</si>
  <si>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</si>
  <si>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</si>
  <si>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</si>
  <si>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</si>
  <si>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</si>
  <si>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</si>
  <si>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</si>
  <si>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</si>
  <si>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</si>
  <si>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</si>
  <si>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</si>
  <si>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</si>
  <si>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</si>
  <si>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</si>
  <si>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</si>
  <si>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</si>
  <si>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</si>
  <si>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</si>
  <si>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</si>
  <si>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</si>
  <si>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юридичних осіб </t>
  </si>
  <si>
    <t>Туристичний збір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</si>
  <si>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</si>
  <si>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</si>
  <si>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</si>
  <si>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</si>
  <si>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</si>
  <si>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</si>
  <si>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</si>
  <si>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</si>
  <si>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</si>
  <si>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</si>
  <si>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</si>
  <si>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</si>
  <si>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</si>
  <si>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</si>
  <si>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</si>
  <si>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</si>
  <si>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</si>
  <si>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</si>
  <si>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</si>
  <si>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</si>
  <si>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</si>
  <si>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</si>
  <si>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</si>
  <si>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</si>
  <si>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</si>
  <si>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</si>
  <si>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</si>
  <si>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Дотації з місцевих бюджетів іншим місцевим бюджетам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</si>
  <si>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</si>
  <si>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</si>
  <si>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</si>
  <si>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Всього без урахування трансферт</t>
  </si>
  <si>
    <t>Код бюджетної кластфікації</t>
  </si>
  <si>
    <t>Найменування</t>
  </si>
  <si>
    <t>Загальний фонд</t>
  </si>
  <si>
    <t>ДОХОДИ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</si>
  <si>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</si>
  <si>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</si>
  <si>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</si>
  <si>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</si>
  <si>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</si>
  <si>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</si>
  <si>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</si>
  <si>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</si>
  <si>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</si>
  <si>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</si>
  <si>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  </t>
  </si>
  <si>
    <t>Благодійні внески, гранти та дарунки </t>
  </si>
  <si>
    <t>Доходи від операцій з капіталом  </t>
  </si>
  <si>
    <t>Надходження від продажу основного капіталу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</si>
  <si>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</si>
  <si>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</si>
  <si>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</si>
  <si>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Спеціальний фонд</t>
  </si>
  <si>
    <t xml:space="preserve">Затверджено на рік з урахуванням змін </t>
  </si>
  <si>
    <t xml:space="preserve">Затверджено на звітний період з урахуванням змін </t>
  </si>
  <si>
    <t>Виконано за звітний період (рік)</t>
  </si>
  <si>
    <t>Відсоток виконання до затверджено плану на рік з урахуванням змін</t>
  </si>
  <si>
    <t>Відсоток виконання до затверджено плану на звітній період з урахуванням змін</t>
  </si>
  <si>
    <t xml:space="preserve">Найменування </t>
  </si>
  <si>
    <t>Код бюджетної класифікації</t>
  </si>
  <si>
    <t>програмної класифікації видатків та кредитування місцевих бюджетів</t>
  </si>
  <si>
    <t>Державне управлiння</t>
  </si>
  <si>
    <t>0100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</si>
  <si>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</si>
  <si>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</si>
  <si>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</si>
  <si>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</si>
  <si>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Освіта</t>
  </si>
  <si>
    <t>1000</t>
  </si>
  <si>
    <t>Надання дошкільної освіти</t>
  </si>
  <si>
    <t>Надання загальної середньої освіти закладами загальної середньої освіти</t>
  </si>
  <si>
    <t>Надання позашкільної освіти закладами позашкільної освіти, заходи із позашкільної роботи з дітьми</t>
  </si>
  <si>
    <t>Надання спеціальної освіти мистецькими школами</t>
  </si>
  <si>
    <t>1010</t>
  </si>
  <si>
    <t>1021</t>
  </si>
  <si>
    <t>1031</t>
  </si>
  <si>
    <t>1070</t>
  </si>
  <si>
    <t>1080</t>
  </si>
  <si>
    <t>Забезпечення діяльності інших закладів у сфері освіти</t>
  </si>
  <si>
    <t>Забезпечення діяльності інклюзивно-ресурсних центрів за рахунок коштів місцевого бюджету</t>
  </si>
  <si>
    <t>Забезпечення діяльності інклюзивно-ресурсних центрів за рахунок освітньої субвенції</t>
  </si>
  <si>
    <t>1141</t>
  </si>
  <si>
    <t>1151</t>
  </si>
  <si>
    <t>1152</t>
  </si>
  <si>
    <t>Охорона здоров`я</t>
  </si>
  <si>
    <t>Багатопрофільна стаціонарна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</si>
  <si>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</si>
  <si>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Первинна медична допомога населенню, що надається фельдшерськими, фельдшерсько-акушерськими пунктами</t>
  </si>
  <si>
    <t>Первинна медична допомога населенню, що надається амбулаторно-поліклінічними закладами (відділеннями)</t>
  </si>
  <si>
    <t>Забезпечення діяльності інших закладів у сфері охорони здоров`я</t>
  </si>
  <si>
    <t>Інші програми та заходи у сфері охорони здоров`я</t>
  </si>
  <si>
    <t>Соціальний захист та соціальне забезпечення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</si>
  <si>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</si>
  <si>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</si>
  <si>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2010</t>
  </si>
  <si>
    <t>2111</t>
  </si>
  <si>
    <t>2112</t>
  </si>
  <si>
    <t>2113</t>
  </si>
  <si>
    <t>2151</t>
  </si>
  <si>
    <t>2152</t>
  </si>
  <si>
    <t>3241</t>
  </si>
  <si>
    <t>3242</t>
  </si>
  <si>
    <t>Культура i мистецтво</t>
  </si>
  <si>
    <t>Забезпечення діяльності бібліотек</t>
  </si>
  <si>
    <t>Забезпечення діяльності музеїв i виставок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</si>
  <si>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</si>
  <si>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</si>
  <si>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Фiзична культура i спорт</t>
  </si>
  <si>
    <t>Утримання та навчально-тренувальна робота комунальних дитячо-юнацьких спортивних шкіл</t>
  </si>
  <si>
    <t>Утримання та фінансова підтримка спортивних споруд</t>
  </si>
  <si>
    <t>Житлово-комунальне господарство</t>
  </si>
  <si>
    <t>Організація благоустрою населених пунктів</t>
  </si>
  <si>
    <t>Економічна діяльність</t>
  </si>
  <si>
    <t>Утримання та розвиток автомобільних доріг та дорожньої інфраструктури за рахунок коштів місцевого бюджету</t>
  </si>
  <si>
    <t>Реалізація програм і заходів в галузі туризму та курортів</t>
  </si>
  <si>
    <t>Членські внески до асоціацій органів місцевого самоврядування</t>
  </si>
  <si>
    <t>Інші заходи, пов`язані з економічною діяльністю</t>
  </si>
  <si>
    <t>Міжбюджетні трансферти</t>
  </si>
  <si>
    <t>Інші субвенції з місцевого бюджету</t>
  </si>
  <si>
    <t xml:space="preserve">Усього </t>
  </si>
  <si>
    <t>4000</t>
  </si>
  <si>
    <t>4030</t>
  </si>
  <si>
    <t>4040</t>
  </si>
  <si>
    <t>4060</t>
  </si>
  <si>
    <t>4081</t>
  </si>
  <si>
    <t>5000</t>
  </si>
  <si>
    <t>5031</t>
  </si>
  <si>
    <t>5041</t>
  </si>
  <si>
    <t>6000</t>
  </si>
  <si>
    <t>6030</t>
  </si>
  <si>
    <t>7000</t>
  </si>
  <si>
    <t>7461</t>
  </si>
  <si>
    <t>7622</t>
  </si>
  <si>
    <t>7693</t>
  </si>
  <si>
    <t>9000</t>
  </si>
  <si>
    <t>9770</t>
  </si>
  <si>
    <t>Реалізація інших заходів щодо соціально-економічного розвитку територій</t>
  </si>
  <si>
    <t>ВИДАТКИ</t>
  </si>
  <si>
    <t>Рентна плата за спеціальне використання води водних об`єктів місцевого значення</t>
  </si>
  <si>
    <t>Рентна плата за спеціальне використання води </t>
  </si>
  <si>
    <t>Рентна плата за користування надрами місцевого значення</t>
  </si>
  <si>
    <t>Туристичний збір, сплачений юридичними особами 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</si>
  <si>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 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</si>
  <si>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</si>
  <si>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</si>
  <si>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</si>
  <si>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відпо</t>
  </si>
  <si>
    <t>Надходження бюджетних установ від реалізації в установленому порядку майна (крім нерухомого майна) 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</si>
  <si>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</t>
  </si>
  <si>
    <t>Сприяння розвитку малого та середнього підприємництва</t>
  </si>
  <si>
    <t>Заходи із запобігання та ліквідації надзвичайних ситуацій та наслідків стихійного лиха</t>
  </si>
  <si>
    <t>Надання пільг окремим категоріям громадян з оплати послуг зв`язку</t>
  </si>
  <si>
    <t>Компенсаційні виплати за пільговий проїзд окремих категорій громадян на залізничному транспорті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</si>
  <si>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</si>
  <si>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Резервний фонд місцевого бюджету</t>
  </si>
  <si>
    <t>Інша діяльність</t>
  </si>
  <si>
    <t>Природоохоронні заходи за рахунок цільових фондів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</si>
  <si>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</si>
  <si>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</si>
  <si>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</si>
  <si>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Надходження коштів від відшкодування втрат сільськогосподарського і лісогосподарського виробництва  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</si>
  <si>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</si>
  <si>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3160</t>
  </si>
  <si>
    <t>Організація та проведення громадських робіт</t>
  </si>
  <si>
    <t>Інші заходи в галузі культури і мистецтва</t>
  </si>
  <si>
    <t>Заходи та роботи з територіальної оборони</t>
  </si>
  <si>
    <t>Субвенція з місцевого бюджету державному бюджету на виконання програм соціально-економічного розвитку регіонів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</si>
  <si>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</si>
  <si>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Співфінансування інвестиційних проектів, що реалізуються за рахунок коштів державного фонду регіонального розвитку</t>
  </si>
  <si>
    <t>Проведення навчально-тренувальних зборів і змагань з олімпійських видів спорту</t>
  </si>
  <si>
    <t>Забезпечення діяльності водопровідно-каналізаційного господарства</t>
  </si>
  <si>
    <t>Заходи та роботи з мобілізаційної підготовки місцевого значення</t>
  </si>
  <si>
    <t>Транспортний податок з фізичних осіб </t>
  </si>
  <si>
    <t>Інші дотації з місцевого бюджету</t>
  </si>
  <si>
    <t>Здійснення заходів із землеустрою</t>
  </si>
  <si>
    <t>7130</t>
  </si>
  <si>
    <t>Будівництво споруд, установ та закладів фізичної культури і спорту</t>
  </si>
  <si>
    <t>Виконання інвестиційних проектів в рамках здійснення заходів щодо соціально-економічного розвитку окремих територій</t>
  </si>
  <si>
    <t>Внески до статутного капіталу суб`єктів господарювання</t>
  </si>
  <si>
    <t>Субвенція з місцевого бюджету на реалізацію інфраструктурних проектів та розвиток об`єктів соціально-культурної сфери за рахунок відповідної субвенції з державного бюджету</t>
  </si>
  <si>
    <t>Інші програми та заходи у сфері освіти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</si>
  <si>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</si>
  <si>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</si>
  <si>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Інші надходження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</si>
  <si>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</si>
  <si>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</si>
  <si>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</si>
  <si>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Субвенція з місцевого бюджету на облаштування безпечних умов у закладах загальної середньої освіти за рахунок відповідної субвенції з державного бюджету</t>
  </si>
  <si>
    <t>Інша діяльність у сфері державного управління</t>
  </si>
  <si>
    <t>Виконання окремих заходів з реалізації соціального проекту `Активні парки - локації здорової України`</t>
  </si>
  <si>
    <t>Інша діяльність у сфері житлово-комунального господарства</t>
  </si>
  <si>
    <t>1261</t>
  </si>
  <si>
    <t>1262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</si>
  <si>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 загальної середньої освіти</t>
  </si>
  <si>
    <t>Виконання заходів щодо облаштування безпечних умов у закладах загальної середньої освіти за рахунок субвенції з державного бюджету місцевим бюджетам</t>
  </si>
  <si>
    <t>Будівництво об`єктів житлово-комунального господарства</t>
  </si>
  <si>
    <t>Розроблення схем планування та забудови територій (містобудівної документації)</t>
  </si>
  <si>
    <t>Утримання та розвиток автомобільних доріг та дорожньої інфраструктури за рахунок трансфертів з інших місцевих бюджетів</t>
  </si>
  <si>
    <t>Інші заходи громадського порядку та безпеки</t>
  </si>
  <si>
    <t xml:space="preserve"> </t>
  </si>
  <si>
    <t>12 разів</t>
  </si>
  <si>
    <t>10,9 рази</t>
  </si>
  <si>
    <t>0180</t>
  </si>
  <si>
    <t>Звіт про виконання  бюджету Жовківської  об'єднаної територіальної громади за 9 місяців  2023 року</t>
  </si>
  <si>
    <t>Звіт про виконання  бюджету Жовківської  об'єднаної територіальної громади за 9 місяців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</si>
</sst>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"/>
  </numFmts>
  <fonts count="15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9" fillId="0" borderId="0"/>
    <xf numFmtId="0" fontId="10" fillId="0" borderId="0"/>
    <xf numFmtId="0" fontId="9" fillId="0" borderId="0"/>
    <xf numFmtId="0" fontId="1" fillId="0" borderId="0"/>
    <xf numFmtId="0" fontId="12" fillId="0" borderId="0"/>
    <xf numFmtId="0" fontId="14" fillId="0" borderId="0"/>
    <xf numFmtId="0" fontId="12" fillId="0" borderId="0"/>
  </cellStyleXfs>
  <cellXfs count="10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165" fontId="2" fillId="0" borderId="0" xfId="0" applyNumberFormat="1" applyFon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0" fontId="13" fillId="0" borderId="1" xfId="5" applyFont="1" applyBorder="1" applyAlignment="1">
      <alignment horizontal="center" vertical="center" wrapText="1"/>
    </xf>
    <xf numFmtId="0" fontId="13" fillId="0" borderId="1" xfId="5" applyFont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/>
    </xf>
    <xf numFmtId="49" fontId="11" fillId="3" borderId="1" xfId="1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quotePrefix="1" applyNumberFormat="1" applyFont="1" applyFill="1" applyBorder="1" applyAlignment="1">
      <alignment horizontal="center" vertical="center" wrapText="1"/>
    </xf>
    <xf numFmtId="4" fontId="13" fillId="0" borderId="1" xfId="5" applyNumberFormat="1" applyFont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quotePrefix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0" fontId="7" fillId="3" borderId="1" xfId="0" quotePrefix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4" fontId="11" fillId="0" borderId="1" xfId="5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13" fillId="0" borderId="1" xfId="7" applyNumberFormat="1" applyFont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0" fontId="0" fillId="0" borderId="0" xfId="0"/>
    <xf numFmtId="0" fontId="13" fillId="0" borderId="1" xfId="7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1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2" fontId="7" fillId="0" borderId="1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2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165" fontId="5" fillId="0" borderId="0" xfId="0" applyNumberFormat="1" applyFont="1" applyAlignment="1">
      <alignment wrapText="1"/>
    </xf>
    <xf numFmtId="165" fontId="7" fillId="0" borderId="0" xfId="0" applyNumberFormat="1" applyFont="1" applyAlignment="1">
      <alignment vertical="center"/>
    </xf>
    <xf numFmtId="0" fontId="2" fillId="0" borderId="0" xfId="0" applyFont="1"/>
    <xf numFmtId="165" fontId="2" fillId="0" borderId="0" xfId="0" applyNumberFormat="1" applyFont="1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/>
    </xf>
    <xf numFmtId="0" fontId="13" fillId="0" borderId="1" xfId="7" applyFont="1" applyBorder="1" applyAlignment="1">
      <alignment horizontal="center" vertical="center" wrapText="1"/>
    </xf>
    <xf numFmtId="2" fontId="0" fillId="0" borderId="0" xfId="0" applyNumberFormat="1"/>
    <xf numFmtId="0" fontId="11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49" fontId="1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165" fontId="0" fillId="0" borderId="1" xfId="0" applyNumberFormat="1" applyBorder="1" applyAlignment="1">
      <alignment horizontal="center" vertical="center" wrapText="1"/>
    </xf>
  </cellXfs>
  <cellStyles count="8">
    <cellStyle name="Звичайний" xfId="0" builtinId="0"/>
    <cellStyle name="Звичайний 2" xfId="1"/>
    <cellStyle name="Звичайний 2 2" xfId="6"/>
    <cellStyle name="Звичайний 2 3" xfId="7"/>
    <cellStyle name="Обычный 2" xfId="2"/>
    <cellStyle name="Обычный 2 2" xfId="3"/>
    <cellStyle name="Обычный 2 3" xfId="5"/>
    <cellStyle name="Обыч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tabSelected="1" topLeftCell="A64" zoomScaleNormal="100" workbookViewId="0">
      <selection activeCell="G57" sqref="G57"/>
    </sheetView>
  </sheetViews>
  <sheetFormatPr defaultRowHeight="12.75" x14ac:dyDescent="0.2"/>
  <cols>
    <col min="1" max="1" width="56" customWidth="1"/>
    <col min="2" max="2" width="15.28515625" style="1" customWidth="1"/>
    <col min="3" max="3" width="16.85546875" customWidth="1"/>
    <col min="4" max="4" width="16" customWidth="1"/>
    <col min="5" max="6" width="16" style="9" customWidth="1"/>
    <col min="7" max="7" width="16" customWidth="1"/>
    <col min="8" max="8" width="14.28515625" customWidth="1"/>
    <col min="9" max="9" width="13.7109375" customWidth="1"/>
    <col min="10" max="10" width="22.42578125" customWidth="1"/>
  </cols>
  <sheetData>
    <row r="1" spans="1:11" s="10" customFormat="1" x14ac:dyDescent="0.2">
      <c r="B1" s="1"/>
    </row>
    <row r="2" spans="1:11" s="8" customFormat="1" ht="26.25" x14ac:dyDescent="0.4">
      <c r="A2" s="87" t="s">
        <v>238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 s="10" customFormat="1" ht="26.25" x14ac:dyDescent="0.4">
      <c r="A3" s="5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s="8" customFormat="1" ht="18.75" x14ac:dyDescent="0.3">
      <c r="B4" s="1"/>
      <c r="E4" s="9"/>
      <c r="F4" s="9"/>
      <c r="J4" s="13" t="s">
        <v>0</v>
      </c>
    </row>
    <row r="5" spans="1:11" ht="15.75" x14ac:dyDescent="0.2">
      <c r="A5" s="89" t="s">
        <v>93</v>
      </c>
      <c r="B5" s="89" t="s">
        <v>94</v>
      </c>
      <c r="C5" s="89" t="s">
        <v>68</v>
      </c>
      <c r="D5" s="89"/>
      <c r="E5" s="89"/>
      <c r="F5" s="89"/>
      <c r="G5" s="89"/>
      <c r="H5" s="85" t="s">
        <v>87</v>
      </c>
      <c r="I5" s="85"/>
      <c r="J5" s="86"/>
    </row>
    <row r="6" spans="1:11" ht="30" customHeight="1" x14ac:dyDescent="0.2">
      <c r="A6" s="89"/>
      <c r="B6" s="89"/>
      <c r="C6" s="90" t="s">
        <v>88</v>
      </c>
      <c r="D6" s="90" t="s">
        <v>89</v>
      </c>
      <c r="E6" s="90" t="s">
        <v>90</v>
      </c>
      <c r="F6" s="90" t="s">
        <v>91</v>
      </c>
      <c r="G6" s="92" t="s">
        <v>92</v>
      </c>
      <c r="H6" s="90" t="s">
        <v>88</v>
      </c>
      <c r="I6" s="90" t="s">
        <v>90</v>
      </c>
      <c r="J6" s="90" t="s">
        <v>91</v>
      </c>
    </row>
    <row r="7" spans="1:11" ht="102" customHeight="1" x14ac:dyDescent="0.2">
      <c r="A7" s="89"/>
      <c r="B7" s="59" t="s">
        <v>95</v>
      </c>
      <c r="C7" s="91"/>
      <c r="D7" s="91"/>
      <c r="E7" s="86"/>
      <c r="F7" s="86"/>
      <c r="G7" s="93"/>
      <c r="H7" s="91"/>
      <c r="I7" s="86"/>
      <c r="J7" s="86"/>
    </row>
    <row r="8" spans="1:11" s="10" customFormat="1" ht="15.75" x14ac:dyDescent="0.2">
      <c r="A8" s="89" t="s">
        <v>172</v>
      </c>
      <c r="B8" s="86"/>
      <c r="C8" s="86"/>
      <c r="D8" s="86"/>
      <c r="E8" s="86"/>
      <c r="F8" s="86"/>
      <c r="G8" s="86"/>
      <c r="H8" s="86"/>
      <c r="I8" s="86"/>
      <c r="J8" s="86"/>
    </row>
    <row r="9" spans="1:11" s="11" customFormat="1" ht="15.75" x14ac:dyDescent="0.2">
      <c r="A9" s="32" t="s">
        <v>96</v>
      </c>
      <c r="B9" s="33" t="s">
        <v>97</v>
      </c>
      <c r="C9" s="34">
        <f>+C10+C11+C12</f>
        <v>44146800</v>
      </c>
      <c r="D9" s="34">
        <f t="shared" ref="D9:E9" si="0">+D10+D11+D12</f>
        <v>33152337</v>
      </c>
      <c r="E9" s="34">
        <f t="shared" si="0"/>
        <v>30283350.260000002</v>
      </c>
      <c r="F9" s="29">
        <f>+E9/C9*100</f>
        <v>68.59693173684164</v>
      </c>
      <c r="G9" s="29">
        <f>+E9/D9*100</f>
        <v>91.346049782252152</v>
      </c>
      <c r="H9" s="34">
        <f t="shared" ref="H9:I9" si="1">+H10+H11+H12</f>
        <v>310000</v>
      </c>
      <c r="I9" s="34">
        <f t="shared" si="1"/>
        <v>3389232.77</v>
      </c>
      <c r="J9" s="19" t="s">
        <v>236</v>
      </c>
    </row>
    <row r="10" spans="1:11" s="12" customFormat="1" ht="63" x14ac:dyDescent="0.2">
      <c r="A10" s="35" t="s">
        <v>99</v>
      </c>
      <c r="B10" s="36" t="s">
        <v>98</v>
      </c>
      <c r="C10" s="54">
        <v>35731300</v>
      </c>
      <c r="D10" s="54">
        <v>26249167</v>
      </c>
      <c r="E10" s="54">
        <v>24567144.16</v>
      </c>
      <c r="F10" s="38">
        <f t="shared" ref="F10:F85" si="2">+E10/C10*100</f>
        <v>68.755248647544306</v>
      </c>
      <c r="G10" s="38">
        <f t="shared" ref="G10:G85" si="3">+E10/D10*100</f>
        <v>93.592090598532138</v>
      </c>
      <c r="H10" s="54">
        <v>280000</v>
      </c>
      <c r="I10" s="54">
        <v>3362032.77</v>
      </c>
      <c r="J10" s="23" t="s">
        <v>235</v>
      </c>
    </row>
    <row r="11" spans="1:11" s="12" customFormat="1" ht="44.25" customHeight="1" x14ac:dyDescent="0.2">
      <c r="A11" s="35" t="s">
        <v>101</v>
      </c>
      <c r="B11" s="36" t="s">
        <v>100</v>
      </c>
      <c r="C11" s="54">
        <v>7985500</v>
      </c>
      <c r="D11" s="54">
        <v>6473170</v>
      </c>
      <c r="E11" s="54">
        <v>5674619.6000000006</v>
      </c>
      <c r="F11" s="38">
        <f t="shared" si="2"/>
        <v>71.061544048588075</v>
      </c>
      <c r="G11" s="38">
        <f t="shared" si="3"/>
        <v>87.663688733649821</v>
      </c>
      <c r="H11" s="54">
        <v>30000</v>
      </c>
      <c r="I11" s="54">
        <v>27200</v>
      </c>
      <c r="J11" s="23">
        <f>+I11/H11*100</f>
        <v>90.666666666666657</v>
      </c>
    </row>
    <row r="12" spans="1:11" s="12" customFormat="1" ht="44.25" customHeight="1" x14ac:dyDescent="0.2">
      <c r="A12" s="35" t="s">
        <v>223</v>
      </c>
      <c r="B12" s="36" t="s">
        <v>237</v>
      </c>
      <c r="C12" s="54">
        <v>430000</v>
      </c>
      <c r="D12" s="54">
        <v>430000</v>
      </c>
      <c r="E12" s="54">
        <v>41586.5</v>
      </c>
      <c r="F12" s="38">
        <f t="shared" ref="F12" si="4">+E12/C12*100</f>
        <v>9.6712790697674418</v>
      </c>
      <c r="G12" s="38">
        <f t="shared" ref="G12" si="5">+E12/D12*100</f>
        <v>9.6712790697674418</v>
      </c>
      <c r="H12" s="39"/>
      <c r="I12" s="39"/>
      <c r="J12" s="23"/>
    </row>
    <row r="13" spans="1:11" s="11" customFormat="1" ht="15.75" x14ac:dyDescent="0.2">
      <c r="A13" s="40" t="s">
        <v>102</v>
      </c>
      <c r="B13" s="33" t="s">
        <v>103</v>
      </c>
      <c r="C13" s="34">
        <f>+C14+C15+C16+C17+C18+C19+C20+C21+C22+C23+C24+C25</f>
        <v>213682263.53999999</v>
      </c>
      <c r="D13" s="34">
        <f t="shared" ref="D13:E13" si="6">+D14+D15+D16+D17+D18+D19+D20+D21+D22+D23+D24+D25</f>
        <v>160968571.53999999</v>
      </c>
      <c r="E13" s="34">
        <f t="shared" si="6"/>
        <v>140887532.09999996</v>
      </c>
      <c r="F13" s="29">
        <f t="shared" si="2"/>
        <v>65.933189664862695</v>
      </c>
      <c r="G13" s="29">
        <f t="shared" si="3"/>
        <v>87.524869452537828</v>
      </c>
      <c r="H13" s="34">
        <f>+H14+H15+H16+H17+H18+H19+H20+H21+H22+H23+H24+H25</f>
        <v>9584816.0399999991</v>
      </c>
      <c r="I13" s="34">
        <f>+I14+I15+I16+I17+I18+I19+I20+I21+I22+I23+I24+I25</f>
        <v>7533030.3099999996</v>
      </c>
      <c r="J13" s="19">
        <f>+I13/H13*100</f>
        <v>78.593373921446698</v>
      </c>
    </row>
    <row r="14" spans="1:11" s="12" customFormat="1" ht="15.75" x14ac:dyDescent="0.2">
      <c r="A14" s="35" t="s">
        <v>104</v>
      </c>
      <c r="B14" s="41" t="s">
        <v>108</v>
      </c>
      <c r="C14" s="54">
        <v>35034045</v>
      </c>
      <c r="D14" s="54">
        <v>26029145</v>
      </c>
      <c r="E14" s="54">
        <v>23244681.849999998</v>
      </c>
      <c r="F14" s="38">
        <f t="shared" si="2"/>
        <v>66.348838251477943</v>
      </c>
      <c r="G14" s="38">
        <f t="shared" si="3"/>
        <v>89.302517812244687</v>
      </c>
      <c r="H14" s="54">
        <v>3190000</v>
      </c>
      <c r="I14" s="54">
        <v>1937155.38</v>
      </c>
      <c r="J14" s="23">
        <f>+I14/H14*100</f>
        <v>60.725873981191214</v>
      </c>
    </row>
    <row r="15" spans="1:11" s="12" customFormat="1" ht="31.5" x14ac:dyDescent="0.2">
      <c r="A15" s="35" t="s">
        <v>105</v>
      </c>
      <c r="B15" s="41" t="s">
        <v>109</v>
      </c>
      <c r="C15" s="54">
        <v>50876678.539999999</v>
      </c>
      <c r="D15" s="54">
        <v>37027578.539999999</v>
      </c>
      <c r="E15" s="54">
        <v>26410047.859999999</v>
      </c>
      <c r="F15" s="38">
        <f t="shared" si="2"/>
        <v>51.909929299405874</v>
      </c>
      <c r="G15" s="38">
        <f t="shared" si="3"/>
        <v>71.325344247045109</v>
      </c>
      <c r="H15" s="54">
        <v>4010770</v>
      </c>
      <c r="I15" s="54">
        <v>3730847.67</v>
      </c>
      <c r="J15" s="23">
        <f>+I15/H15*100</f>
        <v>93.020733425252516</v>
      </c>
    </row>
    <row r="16" spans="1:11" s="12" customFormat="1" ht="31.5" x14ac:dyDescent="0.2">
      <c r="A16" s="35" t="s">
        <v>105</v>
      </c>
      <c r="B16" s="41" t="s">
        <v>110</v>
      </c>
      <c r="C16" s="54">
        <v>99191300</v>
      </c>
      <c r="D16" s="54">
        <v>76138400</v>
      </c>
      <c r="E16" s="54">
        <v>72596348.079999998</v>
      </c>
      <c r="F16" s="38">
        <f t="shared" si="2"/>
        <v>73.188221225046959</v>
      </c>
      <c r="G16" s="38">
        <f t="shared" si="3"/>
        <v>95.347877129017675</v>
      </c>
      <c r="H16" s="39"/>
      <c r="I16" s="39"/>
      <c r="J16" s="23"/>
    </row>
    <row r="17" spans="1:10" s="12" customFormat="1" ht="31.5" x14ac:dyDescent="0.2">
      <c r="A17" s="35" t="s">
        <v>106</v>
      </c>
      <c r="B17" s="41" t="s">
        <v>111</v>
      </c>
      <c r="C17" s="54">
        <v>7380070</v>
      </c>
      <c r="D17" s="54">
        <v>5670670</v>
      </c>
      <c r="E17" s="54">
        <v>4834727.46</v>
      </c>
      <c r="F17" s="38">
        <f t="shared" si="2"/>
        <v>65.510590820954278</v>
      </c>
      <c r="G17" s="38">
        <f t="shared" si="3"/>
        <v>85.258487268700165</v>
      </c>
      <c r="H17" s="54">
        <v>50000</v>
      </c>
      <c r="I17" s="54">
        <v>153758.75</v>
      </c>
      <c r="J17" s="23">
        <f>+I17/H17*100</f>
        <v>307.51750000000004</v>
      </c>
    </row>
    <row r="18" spans="1:10" s="12" customFormat="1" ht="23.25" customHeight="1" x14ac:dyDescent="0.2">
      <c r="A18" s="35" t="s">
        <v>107</v>
      </c>
      <c r="B18" s="41" t="s">
        <v>112</v>
      </c>
      <c r="C18" s="54">
        <v>13789500</v>
      </c>
      <c r="D18" s="54">
        <v>10631900</v>
      </c>
      <c r="E18" s="54">
        <v>9365316.3100000005</v>
      </c>
      <c r="F18" s="38">
        <f t="shared" si="2"/>
        <v>67.916286377316084</v>
      </c>
      <c r="G18" s="38">
        <f t="shared" si="3"/>
        <v>88.086948805011332</v>
      </c>
      <c r="H18" s="54">
        <v>500000</v>
      </c>
      <c r="I18" s="54">
        <v>996440.83</v>
      </c>
      <c r="J18" s="23">
        <f>+I18/H18*100</f>
        <v>199.28816599999999</v>
      </c>
    </row>
    <row r="19" spans="1:10" s="12" customFormat="1" ht="25.5" customHeight="1" x14ac:dyDescent="0.2">
      <c r="A19" s="35" t="s">
        <v>113</v>
      </c>
      <c r="B19" s="41" t="s">
        <v>116</v>
      </c>
      <c r="C19" s="54">
        <v>5549460</v>
      </c>
      <c r="D19" s="54">
        <v>4116368</v>
      </c>
      <c r="E19" s="54">
        <v>3353343.07</v>
      </c>
      <c r="F19" s="38">
        <f t="shared" si="2"/>
        <v>60.426475188576902</v>
      </c>
      <c r="G19" s="38">
        <f t="shared" si="3"/>
        <v>81.463636633070706</v>
      </c>
      <c r="H19" s="39"/>
      <c r="I19" s="39"/>
      <c r="J19" s="23"/>
    </row>
    <row r="20" spans="1:10" s="12" customFormat="1" ht="25.5" customHeight="1" x14ac:dyDescent="0.2">
      <c r="A20" s="35" t="s">
        <v>215</v>
      </c>
      <c r="B20" s="41">
        <v>1142</v>
      </c>
      <c r="C20" s="54">
        <v>14300</v>
      </c>
      <c r="D20" s="54">
        <v>14300</v>
      </c>
      <c r="E20" s="54">
        <v>4999.5</v>
      </c>
      <c r="F20" s="38">
        <f t="shared" ref="F20" si="7">+E20/C20*100</f>
        <v>34.96153846153846</v>
      </c>
      <c r="G20" s="38">
        <f t="shared" ref="G20" si="8">+E20/D20*100</f>
        <v>34.96153846153846</v>
      </c>
      <c r="H20" s="39"/>
      <c r="I20" s="39"/>
      <c r="J20" s="23"/>
    </row>
    <row r="21" spans="1:10" s="12" customFormat="1" ht="33" customHeight="1" x14ac:dyDescent="0.2">
      <c r="A21" s="35" t="s">
        <v>114</v>
      </c>
      <c r="B21" s="41" t="s">
        <v>117</v>
      </c>
      <c r="C21" s="54">
        <v>527910</v>
      </c>
      <c r="D21" s="54">
        <v>406910</v>
      </c>
      <c r="E21" s="54">
        <v>249893.47999999998</v>
      </c>
      <c r="F21" s="38">
        <f t="shared" si="2"/>
        <v>47.33637930707885</v>
      </c>
      <c r="G21" s="38">
        <f t="shared" si="3"/>
        <v>61.412469587869545</v>
      </c>
      <c r="H21" s="54">
        <v>94046.04</v>
      </c>
      <c r="I21" s="54">
        <v>100096.04</v>
      </c>
      <c r="J21" s="23">
        <f>+I21/H21*100</f>
        <v>106.43301940198651</v>
      </c>
    </row>
    <row r="22" spans="1:10" s="12" customFormat="1" ht="31.5" x14ac:dyDescent="0.2">
      <c r="A22" s="35" t="s">
        <v>115</v>
      </c>
      <c r="B22" s="41" t="s">
        <v>118</v>
      </c>
      <c r="C22" s="54">
        <v>1151000</v>
      </c>
      <c r="D22" s="54">
        <v>807300</v>
      </c>
      <c r="E22" s="54">
        <v>738856.38</v>
      </c>
      <c r="F22" s="38">
        <f t="shared" si="2"/>
        <v>64.192561251086005</v>
      </c>
      <c r="G22" s="38">
        <f t="shared" si="3"/>
        <v>91.521910070605728</v>
      </c>
      <c r="H22" s="39"/>
      <c r="I22" s="39"/>
      <c r="J22" s="23"/>
    </row>
    <row r="23" spans="1:10" s="12" customFormat="1" ht="47.25" x14ac:dyDescent="0.2">
      <c r="A23" s="35" t="s">
        <v>216</v>
      </c>
      <c r="B23" s="41">
        <v>1200</v>
      </c>
      <c r="C23" s="54">
        <v>168000</v>
      </c>
      <c r="D23" s="54">
        <v>126000</v>
      </c>
      <c r="E23" s="54">
        <v>89318.11</v>
      </c>
      <c r="F23" s="38">
        <f t="shared" ref="F23" si="9">+E23/C23*100</f>
        <v>53.16554166666667</v>
      </c>
      <c r="G23" s="38">
        <f t="shared" ref="G23" si="10">+E23/D23*100</f>
        <v>70.887388888888893</v>
      </c>
      <c r="H23" s="39"/>
      <c r="I23" s="39"/>
      <c r="J23" s="23"/>
    </row>
    <row r="24" spans="1:10" s="12" customFormat="1" ht="63" x14ac:dyDescent="0.2">
      <c r="A24" s="83" t="s">
        <v>228</v>
      </c>
      <c r="B24" s="57" t="s">
        <v>226</v>
      </c>
      <c r="C24" s="54"/>
      <c r="D24" s="54"/>
      <c r="E24" s="54"/>
      <c r="F24" s="38"/>
      <c r="G24" s="38"/>
      <c r="H24" s="54">
        <v>600000</v>
      </c>
      <c r="I24" s="54">
        <v>375266.34</v>
      </c>
      <c r="J24" s="23">
        <f t="shared" ref="J24:J25" si="11">+I24/H24*100</f>
        <v>62.544390000000007</v>
      </c>
    </row>
    <row r="25" spans="1:10" s="12" customFormat="1" ht="47.25" x14ac:dyDescent="0.2">
      <c r="A25" s="83" t="s">
        <v>229</v>
      </c>
      <c r="B25" s="57" t="s">
        <v>227</v>
      </c>
      <c r="C25" s="54"/>
      <c r="D25" s="54"/>
      <c r="E25" s="54"/>
      <c r="F25" s="38"/>
      <c r="G25" s="38"/>
      <c r="H25" s="54">
        <v>1140000</v>
      </c>
      <c r="I25" s="54">
        <v>239465.3</v>
      </c>
      <c r="J25" s="23">
        <f t="shared" si="11"/>
        <v>21.005728070175437</v>
      </c>
    </row>
    <row r="26" spans="1:10" s="11" customFormat="1" ht="15.75" x14ac:dyDescent="0.2">
      <c r="A26" s="43" t="s">
        <v>119</v>
      </c>
      <c r="B26" s="40">
        <v>2000</v>
      </c>
      <c r="C26" s="34">
        <f>+C27+C28+C29+C30+C31+C32</f>
        <v>15458781.99</v>
      </c>
      <c r="D26" s="34">
        <f t="shared" ref="D26:E26" si="12">+D27+D28+D29+D30+D31+D32</f>
        <v>11959481.99</v>
      </c>
      <c r="E26" s="34">
        <f t="shared" si="12"/>
        <v>7565164.9900000002</v>
      </c>
      <c r="F26" s="29">
        <f t="shared" si="2"/>
        <v>48.937652364162751</v>
      </c>
      <c r="G26" s="29">
        <f t="shared" si="3"/>
        <v>63.256627639271187</v>
      </c>
      <c r="H26" s="34">
        <f>+H27+H28+H29+H30+H31+H32</f>
        <v>774610</v>
      </c>
      <c r="I26" s="34">
        <f t="shared" ref="I26" si="13">+I27+I28+I29+I30+I31+I32</f>
        <v>450520.8</v>
      </c>
      <c r="J26" s="19"/>
    </row>
    <row r="27" spans="1:10" s="12" customFormat="1" ht="31.5" x14ac:dyDescent="0.2">
      <c r="A27" s="35" t="s">
        <v>120</v>
      </c>
      <c r="B27" s="41" t="s">
        <v>129</v>
      </c>
      <c r="C27" s="54">
        <v>8262000</v>
      </c>
      <c r="D27" s="54">
        <v>5704400</v>
      </c>
      <c r="E27" s="54">
        <v>3406966.78</v>
      </c>
      <c r="F27" s="38">
        <f t="shared" si="2"/>
        <v>41.236586540789155</v>
      </c>
      <c r="G27" s="38">
        <f t="shared" si="3"/>
        <v>59.725243320945232</v>
      </c>
      <c r="H27" s="39"/>
      <c r="I27" s="39"/>
      <c r="J27" s="23"/>
    </row>
    <row r="28" spans="1:10" s="12" customFormat="1" ht="47.25" x14ac:dyDescent="0.2">
      <c r="A28" s="35" t="s">
        <v>121</v>
      </c>
      <c r="B28" s="41" t="s">
        <v>130</v>
      </c>
      <c r="C28" s="54">
        <v>752000</v>
      </c>
      <c r="D28" s="54">
        <v>456800</v>
      </c>
      <c r="E28" s="54">
        <v>452459.33</v>
      </c>
      <c r="F28" s="38">
        <f t="shared" si="2"/>
        <v>60.167464095744684</v>
      </c>
      <c r="G28" s="38">
        <f t="shared" si="3"/>
        <v>99.049765761821376</v>
      </c>
      <c r="H28" s="39"/>
      <c r="I28" s="39"/>
      <c r="J28" s="23"/>
    </row>
    <row r="29" spans="1:10" s="12" customFormat="1" ht="47.25" x14ac:dyDescent="0.2">
      <c r="A29" s="35" t="s">
        <v>122</v>
      </c>
      <c r="B29" s="41" t="s">
        <v>131</v>
      </c>
      <c r="C29" s="54">
        <v>168000</v>
      </c>
      <c r="D29" s="54">
        <v>133500</v>
      </c>
      <c r="E29" s="54">
        <v>68585.67</v>
      </c>
      <c r="F29" s="38">
        <f t="shared" si="2"/>
        <v>40.824803571428568</v>
      </c>
      <c r="G29" s="38">
        <f t="shared" si="3"/>
        <v>51.375033707865171</v>
      </c>
      <c r="H29" s="39"/>
      <c r="I29" s="39"/>
      <c r="J29" s="23"/>
    </row>
    <row r="30" spans="1:10" s="12" customFormat="1" ht="39.75" customHeight="1" x14ac:dyDescent="0.2">
      <c r="A30" s="35" t="s">
        <v>123</v>
      </c>
      <c r="B30" s="41" t="s">
        <v>132</v>
      </c>
      <c r="C30" s="54">
        <v>360000</v>
      </c>
      <c r="D30" s="54">
        <v>265000</v>
      </c>
      <c r="E30" s="54">
        <v>196099.37</v>
      </c>
      <c r="F30" s="38">
        <f t="shared" si="2"/>
        <v>54.472047222222223</v>
      </c>
      <c r="G30" s="38">
        <f t="shared" si="3"/>
        <v>73.999762264150931</v>
      </c>
      <c r="H30" s="39"/>
      <c r="I30" s="39"/>
      <c r="J30" s="23"/>
    </row>
    <row r="31" spans="1:10" s="12" customFormat="1" ht="31.5" x14ac:dyDescent="0.2">
      <c r="A31" s="35" t="s">
        <v>124</v>
      </c>
      <c r="B31" s="41" t="s">
        <v>133</v>
      </c>
      <c r="C31" s="54">
        <v>48000</v>
      </c>
      <c r="D31" s="54">
        <v>31000</v>
      </c>
      <c r="E31" s="54">
        <v>29700</v>
      </c>
      <c r="F31" s="38">
        <f t="shared" si="2"/>
        <v>61.875</v>
      </c>
      <c r="G31" s="38">
        <f t="shared" si="3"/>
        <v>95.806451612903217</v>
      </c>
      <c r="H31" s="39"/>
      <c r="I31" s="39"/>
      <c r="J31" s="23"/>
    </row>
    <row r="32" spans="1:10" s="12" customFormat="1" ht="15.75" x14ac:dyDescent="0.2">
      <c r="A32" s="35" t="s">
        <v>125</v>
      </c>
      <c r="B32" s="41" t="s">
        <v>134</v>
      </c>
      <c r="C32" s="54">
        <v>5868781.9900000002</v>
      </c>
      <c r="D32" s="54">
        <v>5368781.9900000002</v>
      </c>
      <c r="E32" s="54">
        <v>3411353.84</v>
      </c>
      <c r="F32" s="38">
        <f t="shared" si="2"/>
        <v>58.127118127964394</v>
      </c>
      <c r="G32" s="38">
        <f t="shared" si="3"/>
        <v>63.540554381870137</v>
      </c>
      <c r="H32" s="54">
        <v>774610</v>
      </c>
      <c r="I32" s="54">
        <v>450520.8</v>
      </c>
      <c r="J32" s="23">
        <f>+I32/H32*100</f>
        <v>58.160984237229052</v>
      </c>
    </row>
    <row r="33" spans="1:10" s="11" customFormat="1" ht="15.75" x14ac:dyDescent="0.2">
      <c r="A33" s="43" t="s">
        <v>126</v>
      </c>
      <c r="B33" s="40">
        <v>3000</v>
      </c>
      <c r="C33" s="34">
        <f>C34+C35+C36+C37+C38+C39+C40</f>
        <v>6652500</v>
      </c>
      <c r="D33" s="34">
        <f>D34+D35+D36+D37+D38+D39+D40</f>
        <v>5855300</v>
      </c>
      <c r="E33" s="34">
        <f>E34+E35+E36+E37+E38+E39+E40</f>
        <v>5252887.46</v>
      </c>
      <c r="F33" s="29">
        <f t="shared" si="2"/>
        <v>78.96110424652386</v>
      </c>
      <c r="G33" s="29">
        <f t="shared" si="3"/>
        <v>89.711670793981526</v>
      </c>
      <c r="H33" s="34">
        <f>H34+H35+H36+H37+H38+H39+H40</f>
        <v>7200</v>
      </c>
      <c r="I33" s="34">
        <f>I34+I35+I36+I37+I38+I39+I40</f>
        <v>15948.43</v>
      </c>
      <c r="J33" s="19"/>
    </row>
    <row r="34" spans="1:10" s="12" customFormat="1" ht="31.5" x14ac:dyDescent="0.2">
      <c r="A34" s="30" t="s">
        <v>186</v>
      </c>
      <c r="B34" s="39">
        <v>3032</v>
      </c>
      <c r="C34" s="54">
        <v>20000</v>
      </c>
      <c r="D34" s="54">
        <v>14000</v>
      </c>
      <c r="E34" s="54">
        <v>7478.83</v>
      </c>
      <c r="F34" s="38">
        <f t="shared" si="2"/>
        <v>37.394149999999996</v>
      </c>
      <c r="G34" s="38">
        <f t="shared" si="3"/>
        <v>53.420214285714287</v>
      </c>
      <c r="H34" s="44"/>
      <c r="I34" s="44"/>
      <c r="J34" s="23"/>
    </row>
    <row r="35" spans="1:10" s="12" customFormat="1" ht="31.5" x14ac:dyDescent="0.2">
      <c r="A35" s="30" t="s">
        <v>187</v>
      </c>
      <c r="B35" s="39">
        <v>3035</v>
      </c>
      <c r="C35" s="54">
        <v>20000</v>
      </c>
      <c r="D35" s="54">
        <v>13800</v>
      </c>
      <c r="E35" s="54">
        <v>10705.51</v>
      </c>
      <c r="F35" s="38">
        <f t="shared" si="2"/>
        <v>53.527550000000005</v>
      </c>
      <c r="G35" s="38">
        <f t="shared" si="3"/>
        <v>77.576159420289855</v>
      </c>
      <c r="H35" s="44"/>
      <c r="I35" s="44"/>
      <c r="J35" s="23"/>
    </row>
    <row r="36" spans="1:10" s="12" customFormat="1" ht="78.75" x14ac:dyDescent="0.2">
      <c r="A36" s="30" t="s">
        <v>196</v>
      </c>
      <c r="B36" s="31" t="s">
        <v>197</v>
      </c>
      <c r="C36" s="54">
        <v>600000</v>
      </c>
      <c r="D36" s="54">
        <v>600000</v>
      </c>
      <c r="E36" s="54">
        <v>288817.78999999998</v>
      </c>
      <c r="F36" s="38">
        <f t="shared" si="2"/>
        <v>48.136298333333329</v>
      </c>
      <c r="G36" s="38">
        <f t="shared" si="3"/>
        <v>48.136298333333329</v>
      </c>
      <c r="H36" s="44"/>
      <c r="I36" s="44"/>
      <c r="J36" s="23"/>
    </row>
    <row r="37" spans="1:10" s="12" customFormat="1" ht="47.25" x14ac:dyDescent="0.2">
      <c r="A37" s="30" t="s">
        <v>188</v>
      </c>
      <c r="B37" s="39">
        <v>3192</v>
      </c>
      <c r="C37" s="54">
        <v>50000</v>
      </c>
      <c r="D37" s="54">
        <v>50000</v>
      </c>
      <c r="E37" s="54">
        <v>12500</v>
      </c>
      <c r="F37" s="38">
        <f t="shared" si="2"/>
        <v>25</v>
      </c>
      <c r="G37" s="38">
        <f t="shared" si="3"/>
        <v>25</v>
      </c>
      <c r="H37" s="44"/>
      <c r="I37" s="44"/>
      <c r="J37" s="23"/>
    </row>
    <row r="38" spans="1:10" s="12" customFormat="1" ht="15.75" x14ac:dyDescent="0.2">
      <c r="A38" s="30" t="s">
        <v>198</v>
      </c>
      <c r="B38" s="39">
        <v>3210</v>
      </c>
      <c r="C38" s="54">
        <v>20000</v>
      </c>
      <c r="D38" s="54">
        <v>20000</v>
      </c>
      <c r="E38" s="54">
        <v>10630.83</v>
      </c>
      <c r="F38" s="38">
        <f t="shared" si="2"/>
        <v>53.154150000000001</v>
      </c>
      <c r="G38" s="38">
        <f t="shared" si="3"/>
        <v>53.154150000000001</v>
      </c>
      <c r="H38" s="44"/>
      <c r="I38" s="44"/>
      <c r="J38" s="23"/>
    </row>
    <row r="39" spans="1:10" s="12" customFormat="1" ht="31.5" x14ac:dyDescent="0.2">
      <c r="A39" s="35" t="s">
        <v>127</v>
      </c>
      <c r="B39" s="41" t="s">
        <v>135</v>
      </c>
      <c r="C39" s="54">
        <v>2857500</v>
      </c>
      <c r="D39" s="54">
        <v>2207500</v>
      </c>
      <c r="E39" s="54">
        <v>2035954.5</v>
      </c>
      <c r="F39" s="38">
        <f t="shared" si="2"/>
        <v>71.249501312335966</v>
      </c>
      <c r="G39" s="38">
        <f t="shared" si="3"/>
        <v>92.22896942242356</v>
      </c>
      <c r="H39" s="54">
        <v>7200</v>
      </c>
      <c r="I39" s="54">
        <v>15948.43</v>
      </c>
      <c r="J39" s="23">
        <f>+I39/H39*100</f>
        <v>221.50597222222223</v>
      </c>
    </row>
    <row r="40" spans="1:10" s="12" customFormat="1" ht="31.5" x14ac:dyDescent="0.2">
      <c r="A40" s="35" t="s">
        <v>128</v>
      </c>
      <c r="B40" s="41" t="s">
        <v>136</v>
      </c>
      <c r="C40" s="54">
        <v>3085000</v>
      </c>
      <c r="D40" s="54">
        <v>2950000</v>
      </c>
      <c r="E40" s="54">
        <v>2886800</v>
      </c>
      <c r="F40" s="38">
        <f t="shared" si="2"/>
        <v>93.575364667747166</v>
      </c>
      <c r="G40" s="38">
        <f t="shared" si="3"/>
        <v>97.857627118644061</v>
      </c>
      <c r="H40" s="39"/>
      <c r="I40" s="39"/>
      <c r="J40" s="23"/>
    </row>
    <row r="41" spans="1:10" s="11" customFormat="1" ht="15.75" x14ac:dyDescent="0.2">
      <c r="A41" s="43" t="s">
        <v>137</v>
      </c>
      <c r="B41" s="45" t="s">
        <v>155</v>
      </c>
      <c r="C41" s="46">
        <f>+C42+C43+C44+C45+C46</f>
        <v>12627500</v>
      </c>
      <c r="D41" s="46">
        <f t="shared" ref="D41:I41" si="14">+D42+D43+D44+D45+D46</f>
        <v>9447700</v>
      </c>
      <c r="E41" s="46">
        <f t="shared" si="14"/>
        <v>8246160.8600000003</v>
      </c>
      <c r="F41" s="29">
        <f t="shared" si="2"/>
        <v>65.303194298158786</v>
      </c>
      <c r="G41" s="29">
        <f t="shared" si="3"/>
        <v>87.28220476941479</v>
      </c>
      <c r="H41" s="46">
        <f>+H42+H43+H44+H45+H46</f>
        <v>130000</v>
      </c>
      <c r="I41" s="46">
        <f t="shared" si="14"/>
        <v>109654.23</v>
      </c>
      <c r="J41" s="19">
        <f>+I41/H41*100</f>
        <v>84.349407692307693</v>
      </c>
    </row>
    <row r="42" spans="1:10" s="12" customFormat="1" ht="15.75" x14ac:dyDescent="0.2">
      <c r="A42" s="35" t="s">
        <v>138</v>
      </c>
      <c r="B42" s="41" t="s">
        <v>156</v>
      </c>
      <c r="C42" s="54">
        <v>4645000</v>
      </c>
      <c r="D42" s="54">
        <v>3540300</v>
      </c>
      <c r="E42" s="54">
        <v>3168088.9400000004</v>
      </c>
      <c r="F42" s="38">
        <f t="shared" si="2"/>
        <v>68.204282884822405</v>
      </c>
      <c r="G42" s="38">
        <f t="shared" si="3"/>
        <v>89.486454255289118</v>
      </c>
      <c r="H42" s="54">
        <v>105000</v>
      </c>
      <c r="I42" s="54">
        <v>106944.23</v>
      </c>
      <c r="J42" s="19">
        <f t="shared" ref="J42:J75" si="15">+I42/H42*100</f>
        <v>101.85164761904761</v>
      </c>
    </row>
    <row r="43" spans="1:10" s="12" customFormat="1" ht="15.75" x14ac:dyDescent="0.2">
      <c r="A43" s="35" t="s">
        <v>139</v>
      </c>
      <c r="B43" s="41" t="s">
        <v>157</v>
      </c>
      <c r="C43" s="54">
        <v>204000</v>
      </c>
      <c r="D43" s="54">
        <v>155100</v>
      </c>
      <c r="E43" s="54">
        <v>105491.18000000001</v>
      </c>
      <c r="F43" s="38">
        <f t="shared" si="2"/>
        <v>51.711362745098043</v>
      </c>
      <c r="G43" s="38">
        <f t="shared" si="3"/>
        <v>68.014945196647318</v>
      </c>
      <c r="H43" s="54">
        <v>5000</v>
      </c>
      <c r="I43" s="54">
        <v>0</v>
      </c>
      <c r="J43" s="19">
        <f t="shared" si="15"/>
        <v>0</v>
      </c>
    </row>
    <row r="44" spans="1:10" s="12" customFormat="1" ht="31.5" x14ac:dyDescent="0.2">
      <c r="A44" s="35" t="s">
        <v>140</v>
      </c>
      <c r="B44" s="41" t="s">
        <v>158</v>
      </c>
      <c r="C44" s="54">
        <v>6271000</v>
      </c>
      <c r="D44" s="54">
        <v>4592700</v>
      </c>
      <c r="E44" s="54">
        <v>3987366.32</v>
      </c>
      <c r="F44" s="38">
        <f t="shared" si="2"/>
        <v>63.584218147025993</v>
      </c>
      <c r="G44" s="38">
        <f t="shared" si="3"/>
        <v>86.819655540313974</v>
      </c>
      <c r="H44" s="54">
        <v>20000</v>
      </c>
      <c r="I44" s="54">
        <v>2710</v>
      </c>
      <c r="J44" s="19">
        <f t="shared" si="15"/>
        <v>13.55</v>
      </c>
    </row>
    <row r="45" spans="1:10" s="12" customFormat="1" ht="31.5" x14ac:dyDescent="0.2">
      <c r="A45" s="35" t="s">
        <v>141</v>
      </c>
      <c r="B45" s="41" t="s">
        <v>159</v>
      </c>
      <c r="C45" s="54">
        <v>1407500</v>
      </c>
      <c r="D45" s="54">
        <v>1059600</v>
      </c>
      <c r="E45" s="54">
        <v>903068.42</v>
      </c>
      <c r="F45" s="38">
        <f t="shared" si="2"/>
        <v>64.161166607460046</v>
      </c>
      <c r="G45" s="38">
        <f t="shared" si="3"/>
        <v>85.227295205738017</v>
      </c>
      <c r="H45" s="39"/>
      <c r="I45" s="39"/>
      <c r="J45" s="19"/>
    </row>
    <row r="46" spans="1:10" s="12" customFormat="1" ht="15.75" x14ac:dyDescent="0.2">
      <c r="A46" s="30" t="s">
        <v>199</v>
      </c>
      <c r="B46" s="41">
        <v>4082</v>
      </c>
      <c r="C46" s="54">
        <v>100000</v>
      </c>
      <c r="D46" s="54">
        <v>100000</v>
      </c>
      <c r="E46" s="54">
        <v>82146</v>
      </c>
      <c r="F46" s="38">
        <f t="shared" si="2"/>
        <v>82.146000000000001</v>
      </c>
      <c r="G46" s="38">
        <f t="shared" si="3"/>
        <v>82.146000000000001</v>
      </c>
      <c r="H46" s="39"/>
      <c r="I46" s="39"/>
      <c r="J46" s="19"/>
    </row>
    <row r="47" spans="1:10" s="11" customFormat="1" ht="15.75" x14ac:dyDescent="0.2">
      <c r="A47" s="43" t="s">
        <v>142</v>
      </c>
      <c r="B47" s="45" t="s">
        <v>160</v>
      </c>
      <c r="C47" s="46">
        <f>+C49+C50+C48+C51</f>
        <v>4348664</v>
      </c>
      <c r="D47" s="46">
        <f t="shared" ref="D47:E47" si="16">+D49+D50+D48+D51</f>
        <v>3564475</v>
      </c>
      <c r="E47" s="46">
        <f t="shared" si="16"/>
        <v>2854358.8499999996</v>
      </c>
      <c r="F47" s="29">
        <f t="shared" si="2"/>
        <v>65.637603870981977</v>
      </c>
      <c r="G47" s="29">
        <f t="shared" si="3"/>
        <v>80.077959587316499</v>
      </c>
      <c r="H47" s="46">
        <f t="shared" ref="H47" si="17">+H49+H50+H48+H51</f>
        <v>30000</v>
      </c>
      <c r="I47" s="46">
        <f t="shared" ref="I47" si="18">+I49+I50+I48+I51</f>
        <v>128760</v>
      </c>
      <c r="J47" s="19">
        <f t="shared" si="15"/>
        <v>429.2</v>
      </c>
    </row>
    <row r="48" spans="1:10" s="51" customFormat="1" ht="31.5" x14ac:dyDescent="0.2">
      <c r="A48" s="35" t="s">
        <v>204</v>
      </c>
      <c r="B48" s="41">
        <v>5011</v>
      </c>
      <c r="C48" s="54">
        <v>950000</v>
      </c>
      <c r="D48" s="54">
        <v>950000</v>
      </c>
      <c r="E48" s="54">
        <v>688941</v>
      </c>
      <c r="F48" s="38">
        <f t="shared" si="2"/>
        <v>72.520105263157902</v>
      </c>
      <c r="G48" s="38">
        <f t="shared" si="3"/>
        <v>72.520105263157902</v>
      </c>
      <c r="H48" s="54"/>
      <c r="I48" s="54"/>
      <c r="J48" s="19"/>
    </row>
    <row r="49" spans="1:10" s="12" customFormat="1" ht="36.75" customHeight="1" x14ac:dyDescent="0.2">
      <c r="A49" s="35" t="s">
        <v>143</v>
      </c>
      <c r="B49" s="41" t="s">
        <v>161</v>
      </c>
      <c r="C49" s="54">
        <v>2281000</v>
      </c>
      <c r="D49" s="54">
        <v>1779755</v>
      </c>
      <c r="E49" s="54">
        <v>1374785.94</v>
      </c>
      <c r="F49" s="38">
        <f t="shared" si="2"/>
        <v>60.27119421306444</v>
      </c>
      <c r="G49" s="38">
        <f t="shared" si="3"/>
        <v>77.245797314798949</v>
      </c>
      <c r="H49" s="54">
        <v>30000</v>
      </c>
      <c r="I49" s="54">
        <v>128760</v>
      </c>
      <c r="J49" s="19">
        <f t="shared" si="15"/>
        <v>429.2</v>
      </c>
    </row>
    <row r="50" spans="1:10" s="12" customFormat="1" ht="27" customHeight="1" x14ac:dyDescent="0.2">
      <c r="A50" s="35" t="s">
        <v>144</v>
      </c>
      <c r="B50" s="41" t="s">
        <v>162</v>
      </c>
      <c r="C50" s="54">
        <v>1039200</v>
      </c>
      <c r="D50" s="54">
        <v>785680</v>
      </c>
      <c r="E50" s="54">
        <v>751401.59</v>
      </c>
      <c r="F50" s="38">
        <f t="shared" si="2"/>
        <v>72.305772709776747</v>
      </c>
      <c r="G50" s="38">
        <f t="shared" si="3"/>
        <v>95.637102891762552</v>
      </c>
      <c r="H50" s="39"/>
      <c r="I50" s="39"/>
      <c r="J50" s="19"/>
    </row>
    <row r="51" spans="1:10" s="12" customFormat="1" ht="27" customHeight="1" x14ac:dyDescent="0.2">
      <c r="A51" s="35" t="s">
        <v>224</v>
      </c>
      <c r="B51" s="41">
        <v>5049</v>
      </c>
      <c r="C51" s="54">
        <v>78464</v>
      </c>
      <c r="D51" s="54">
        <v>49040</v>
      </c>
      <c r="E51" s="54">
        <v>39230.32</v>
      </c>
      <c r="F51" s="38">
        <f t="shared" ref="F51" si="19">+E51/C51*100</f>
        <v>49.997858890701465</v>
      </c>
      <c r="G51" s="38">
        <f t="shared" ref="G51" si="20">+E51/D51*100</f>
        <v>79.996574225122359</v>
      </c>
      <c r="H51" s="39"/>
      <c r="I51" s="39"/>
      <c r="J51" s="19"/>
    </row>
    <row r="52" spans="1:10" s="11" customFormat="1" ht="15.75" x14ac:dyDescent="0.2">
      <c r="A52" s="43" t="s">
        <v>145</v>
      </c>
      <c r="B52" s="45" t="s">
        <v>163</v>
      </c>
      <c r="C52" s="46">
        <f>+C54+C55+C53+C56+C57</f>
        <v>19133300</v>
      </c>
      <c r="D52" s="46">
        <f t="shared" ref="D52:E52" si="21">+D54+D55+D53+D56+D57</f>
        <v>14529290</v>
      </c>
      <c r="E52" s="46">
        <f t="shared" si="21"/>
        <v>11100385.050000001</v>
      </c>
      <c r="F52" s="29">
        <f t="shared" si="2"/>
        <v>58.016050811935216</v>
      </c>
      <c r="G52" s="29">
        <f t="shared" si="3"/>
        <v>76.400051551039311</v>
      </c>
      <c r="H52" s="46">
        <f t="shared" ref="H52" si="22">+H54+H55+H53+H56+H57</f>
        <v>578538.6</v>
      </c>
      <c r="I52" s="46">
        <f t="shared" ref="I52" si="23">+I54+I55+I53+I56+I57</f>
        <v>437673.07</v>
      </c>
      <c r="J52" s="19">
        <f>+I52/H52*100</f>
        <v>75.651489805520328</v>
      </c>
    </row>
    <row r="53" spans="1:10" s="51" customFormat="1" ht="31.5" x14ac:dyDescent="0.2">
      <c r="A53" s="35" t="s">
        <v>205</v>
      </c>
      <c r="B53" s="41">
        <v>6013</v>
      </c>
      <c r="C53" s="54">
        <v>1089500</v>
      </c>
      <c r="D53" s="54">
        <v>1089500</v>
      </c>
      <c r="E53" s="54">
        <v>219650.4</v>
      </c>
      <c r="F53" s="38">
        <f t="shared" si="2"/>
        <v>20.160660853602568</v>
      </c>
      <c r="G53" s="29"/>
      <c r="H53" s="46"/>
      <c r="I53" s="46"/>
      <c r="J53" s="19"/>
    </row>
    <row r="54" spans="1:10" s="12" customFormat="1" ht="15.75" x14ac:dyDescent="0.2">
      <c r="A54" s="35" t="s">
        <v>146</v>
      </c>
      <c r="B54" s="41" t="s">
        <v>164</v>
      </c>
      <c r="C54" s="54">
        <v>17143800</v>
      </c>
      <c r="D54" s="54">
        <v>12539790</v>
      </c>
      <c r="E54" s="54">
        <v>10080734.65</v>
      </c>
      <c r="F54" s="38">
        <f t="shared" si="2"/>
        <v>58.80105140050631</v>
      </c>
      <c r="G54" s="38">
        <f t="shared" si="3"/>
        <v>80.389979816248925</v>
      </c>
      <c r="H54" s="54">
        <v>36635.599999999999</v>
      </c>
      <c r="I54" s="54">
        <v>34501.07</v>
      </c>
      <c r="J54" s="19">
        <f t="shared" si="15"/>
        <v>94.173618010896504</v>
      </c>
    </row>
    <row r="55" spans="1:10" s="12" customFormat="1" ht="94.5" x14ac:dyDescent="0.2">
      <c r="A55" s="30" t="s">
        <v>183</v>
      </c>
      <c r="B55" s="41">
        <v>6071</v>
      </c>
      <c r="C55" s="54">
        <v>800000</v>
      </c>
      <c r="D55" s="54">
        <v>800000</v>
      </c>
      <c r="E55" s="54">
        <v>800000</v>
      </c>
      <c r="F55" s="38">
        <f t="shared" si="2"/>
        <v>100</v>
      </c>
      <c r="G55" s="38">
        <f t="shared" si="3"/>
        <v>100</v>
      </c>
      <c r="H55" s="39"/>
      <c r="I55" s="39"/>
      <c r="J55" s="19"/>
    </row>
    <row r="56" spans="1:10" s="12" customFormat="1" ht="31.5" x14ac:dyDescent="0.2">
      <c r="A56" s="30" t="s">
        <v>225</v>
      </c>
      <c r="B56" s="41">
        <v>6090</v>
      </c>
      <c r="C56" s="54">
        <v>100000</v>
      </c>
      <c r="D56" s="54">
        <v>100000</v>
      </c>
      <c r="E56" s="54">
        <v>0</v>
      </c>
      <c r="F56" s="38">
        <f t="shared" ref="F56:F57" si="24">+E56/C56*100</f>
        <v>0</v>
      </c>
      <c r="G56" s="38">
        <f t="shared" ref="G56:G57" si="25">+E56/D56*100</f>
        <v>0</v>
      </c>
      <c r="H56" s="39"/>
      <c r="I56" s="39"/>
      <c r="J56" s="19"/>
    </row>
    <row r="57" spans="1:10" s="12" customFormat="1" ht="84" customHeight="1" x14ac:dyDescent="0.2">
      <c r="A57" s="30" t="s">
        <v>202</v>
      </c>
      <c r="B57" s="41">
        <v>6083</v>
      </c>
      <c r="C57" s="37"/>
      <c r="D57" s="37"/>
      <c r="E57" s="37"/>
      <c r="F57" s="38"/>
      <c r="G57" s="38"/>
      <c r="H57" s="54">
        <v>541903</v>
      </c>
      <c r="I57" s="54">
        <v>403172</v>
      </c>
      <c r="J57" s="19"/>
    </row>
    <row r="58" spans="1:10" s="11" customFormat="1" ht="15.75" x14ac:dyDescent="0.2">
      <c r="A58" s="43" t="s">
        <v>147</v>
      </c>
      <c r="B58" s="45" t="s">
        <v>165</v>
      </c>
      <c r="C58" s="46">
        <f>+C59+C61+C62+C64+C65+C66+C68+C69+C70+C71+C72</f>
        <v>15566300</v>
      </c>
      <c r="D58" s="46">
        <f>+D59+D61+D62+D64+D65+D66+D68+D69+D70+D71+D72</f>
        <v>10774233</v>
      </c>
      <c r="E58" s="46">
        <f>+E59+E61+E62+E64+E65+E66+E68+E69+E70+E71+E72</f>
        <v>2114263.17</v>
      </c>
      <c r="F58" s="29">
        <f t="shared" si="2"/>
        <v>13.582310311377785</v>
      </c>
      <c r="G58" s="29">
        <f t="shared" si="3"/>
        <v>19.623328825355827</v>
      </c>
      <c r="H58" s="46">
        <f>+H59+H61+H62+H64+H65+H66+H68+H69+H70+H71+H72+H60+H63+H67</f>
        <v>17900623.559999999</v>
      </c>
      <c r="I58" s="46">
        <f>+I59+I61+I62+I64+I65+I66+I68+I69+I70+I71+I72+I60+I63+I67</f>
        <v>3311551.94</v>
      </c>
      <c r="J58" s="19">
        <f t="shared" si="15"/>
        <v>18.499645718486914</v>
      </c>
    </row>
    <row r="59" spans="1:10" s="51" customFormat="1" ht="15.75" x14ac:dyDescent="0.2">
      <c r="A59" s="35" t="s">
        <v>209</v>
      </c>
      <c r="B59" s="57" t="s">
        <v>210</v>
      </c>
      <c r="C59" s="54">
        <v>199999.99999999997</v>
      </c>
      <c r="D59" s="54">
        <v>199999.99999999997</v>
      </c>
      <c r="E59" s="54">
        <v>53883.11</v>
      </c>
      <c r="F59" s="38">
        <f t="shared" si="2"/>
        <v>26.941555000000005</v>
      </c>
      <c r="G59" s="38">
        <f t="shared" si="3"/>
        <v>26.941555000000005</v>
      </c>
      <c r="H59" s="54">
        <v>1330709.1599999999</v>
      </c>
      <c r="I59" s="54">
        <v>152861.5</v>
      </c>
      <c r="J59" s="19">
        <f t="shared" si="15"/>
        <v>11.487220843959623</v>
      </c>
    </row>
    <row r="60" spans="1:10" s="82" customFormat="1" ht="31.5" x14ac:dyDescent="0.2">
      <c r="A60" s="83" t="s">
        <v>230</v>
      </c>
      <c r="B60" s="57">
        <v>7310</v>
      </c>
      <c r="C60" s="54"/>
      <c r="D60" s="54"/>
      <c r="E60" s="54"/>
      <c r="F60" s="38"/>
      <c r="G60" s="38"/>
      <c r="H60" s="54">
        <v>3250000</v>
      </c>
      <c r="I60" s="54">
        <v>184775.11</v>
      </c>
      <c r="J60" s="19">
        <f t="shared" si="15"/>
        <v>5.6853879999999997</v>
      </c>
    </row>
    <row r="61" spans="1:10" s="12" customFormat="1" ht="47.25" x14ac:dyDescent="0.2">
      <c r="A61" s="30" t="s">
        <v>203</v>
      </c>
      <c r="B61" s="41">
        <v>7361</v>
      </c>
      <c r="C61" s="42"/>
      <c r="D61" s="42"/>
      <c r="E61" s="42"/>
      <c r="F61" s="38"/>
      <c r="G61" s="38"/>
      <c r="H61" s="54"/>
      <c r="I61" s="54"/>
      <c r="J61" s="19"/>
    </row>
    <row r="62" spans="1:10" s="12" customFormat="1" ht="31.5" x14ac:dyDescent="0.2">
      <c r="A62" s="30" t="s">
        <v>211</v>
      </c>
      <c r="B62" s="41">
        <v>7325</v>
      </c>
      <c r="C62" s="42"/>
      <c r="D62" s="42"/>
      <c r="E62" s="42"/>
      <c r="F62" s="38"/>
      <c r="G62" s="38"/>
      <c r="H62" s="54">
        <v>143450</v>
      </c>
      <c r="I62" s="54">
        <v>143200.64000000001</v>
      </c>
      <c r="J62" s="19">
        <f t="shared" si="15"/>
        <v>99.826169397002445</v>
      </c>
    </row>
    <row r="63" spans="1:10" s="12" customFormat="1" ht="31.5" x14ac:dyDescent="0.2">
      <c r="A63" s="83" t="s">
        <v>231</v>
      </c>
      <c r="B63" s="41">
        <v>7350</v>
      </c>
      <c r="C63" s="42"/>
      <c r="D63" s="42"/>
      <c r="E63" s="42"/>
      <c r="F63" s="38"/>
      <c r="G63" s="38"/>
      <c r="H63" s="54">
        <v>300000</v>
      </c>
      <c r="I63" s="54">
        <v>0</v>
      </c>
      <c r="J63" s="19"/>
    </row>
    <row r="64" spans="1:10" s="12" customFormat="1" ht="47.25" x14ac:dyDescent="0.2">
      <c r="A64" s="30" t="s">
        <v>212</v>
      </c>
      <c r="B64" s="41">
        <v>7363</v>
      </c>
      <c r="C64" s="42"/>
      <c r="D64" s="42"/>
      <c r="E64" s="42"/>
      <c r="F64" s="38"/>
      <c r="G64" s="38"/>
      <c r="H64" s="54">
        <v>4.4000000000000004</v>
      </c>
      <c r="I64" s="54">
        <v>4.4000000000000004</v>
      </c>
      <c r="J64" s="19">
        <f t="shared" si="15"/>
        <v>100</v>
      </c>
    </row>
    <row r="65" spans="1:10" s="12" customFormat="1" ht="31.5" x14ac:dyDescent="0.2">
      <c r="A65" s="30" t="s">
        <v>171</v>
      </c>
      <c r="B65" s="41">
        <v>7370</v>
      </c>
      <c r="C65" s="42"/>
      <c r="D65" s="42"/>
      <c r="E65" s="42"/>
      <c r="F65" s="38"/>
      <c r="G65" s="38"/>
      <c r="H65" s="54">
        <v>5021660</v>
      </c>
      <c r="I65" s="54">
        <v>47246.400000000001</v>
      </c>
      <c r="J65" s="19"/>
    </row>
    <row r="66" spans="1:10" s="12" customFormat="1" ht="47.25" x14ac:dyDescent="0.2">
      <c r="A66" s="35" t="s">
        <v>148</v>
      </c>
      <c r="B66" s="41" t="s">
        <v>166</v>
      </c>
      <c r="C66" s="54">
        <v>13010500</v>
      </c>
      <c r="D66" s="54">
        <v>8650000</v>
      </c>
      <c r="E66" s="54">
        <v>552248.30000000005</v>
      </c>
      <c r="F66" s="38">
        <f t="shared" ref="F66:F71" si="26">+E66/C66*100</f>
        <v>4.2446354867222631</v>
      </c>
      <c r="G66" s="38">
        <f t="shared" ref="G66:G71" si="27">+E66/D66*100</f>
        <v>6.3843734104046241</v>
      </c>
      <c r="H66" s="54">
        <v>370000</v>
      </c>
      <c r="I66" s="54">
        <v>338251.85</v>
      </c>
      <c r="J66" s="19"/>
    </row>
    <row r="67" spans="1:10" s="12" customFormat="1" ht="47.25" x14ac:dyDescent="0.2">
      <c r="A67" s="83" t="s">
        <v>232</v>
      </c>
      <c r="B67" s="41">
        <v>7463</v>
      </c>
      <c r="C67" s="54"/>
      <c r="D67" s="54"/>
      <c r="E67" s="54"/>
      <c r="F67" s="38"/>
      <c r="G67" s="38"/>
      <c r="H67" s="54">
        <v>5000000</v>
      </c>
      <c r="I67" s="54">
        <v>0</v>
      </c>
      <c r="J67" s="19"/>
    </row>
    <row r="68" spans="1:10" s="12" customFormat="1" ht="31.5" x14ac:dyDescent="0.2">
      <c r="A68" s="30" t="s">
        <v>184</v>
      </c>
      <c r="B68" s="41">
        <v>7610</v>
      </c>
      <c r="C68" s="54">
        <v>190000</v>
      </c>
      <c r="D68" s="54">
        <v>190000</v>
      </c>
      <c r="E68" s="54">
        <v>25562</v>
      </c>
      <c r="F68" s="38">
        <f t="shared" si="26"/>
        <v>13.453684210526315</v>
      </c>
      <c r="G68" s="38">
        <v>0</v>
      </c>
      <c r="H68" s="42"/>
      <c r="I68" s="39"/>
      <c r="J68" s="19"/>
    </row>
    <row r="69" spans="1:10" s="12" customFormat="1" ht="30" customHeight="1" x14ac:dyDescent="0.2">
      <c r="A69" s="35" t="s">
        <v>149</v>
      </c>
      <c r="B69" s="41" t="s">
        <v>167</v>
      </c>
      <c r="C69" s="54">
        <v>910100</v>
      </c>
      <c r="D69" s="54">
        <v>708820</v>
      </c>
      <c r="E69" s="54">
        <v>674786.16</v>
      </c>
      <c r="F69" s="38">
        <f t="shared" si="26"/>
        <v>74.144177562905185</v>
      </c>
      <c r="G69" s="38">
        <f t="shared" si="27"/>
        <v>95.198521486414052</v>
      </c>
      <c r="H69" s="42"/>
      <c r="I69" s="39"/>
      <c r="J69" s="19"/>
    </row>
    <row r="70" spans="1:10" s="12" customFormat="1" ht="31.5" x14ac:dyDescent="0.2">
      <c r="A70" s="35" t="s">
        <v>213</v>
      </c>
      <c r="B70" s="41">
        <v>7670</v>
      </c>
      <c r="C70" s="54"/>
      <c r="D70" s="54"/>
      <c r="E70" s="54"/>
      <c r="F70" s="38"/>
      <c r="G70" s="38"/>
      <c r="H70" s="54">
        <v>2484800</v>
      </c>
      <c r="I70" s="54">
        <v>2445212.04</v>
      </c>
      <c r="J70" s="23">
        <f t="shared" si="15"/>
        <v>98.406794913071465</v>
      </c>
    </row>
    <row r="71" spans="1:10" s="12" customFormat="1" ht="31.5" x14ac:dyDescent="0.2">
      <c r="A71" s="30" t="s">
        <v>150</v>
      </c>
      <c r="B71" s="41">
        <v>7680</v>
      </c>
      <c r="C71" s="54">
        <v>261900</v>
      </c>
      <c r="D71" s="54">
        <v>261900</v>
      </c>
      <c r="E71" s="54">
        <v>223628</v>
      </c>
      <c r="F71" s="38">
        <f t="shared" si="26"/>
        <v>85.386788850706381</v>
      </c>
      <c r="G71" s="38">
        <f t="shared" si="27"/>
        <v>85.386788850706381</v>
      </c>
      <c r="H71" s="42"/>
      <c r="I71" s="39"/>
      <c r="J71" s="19"/>
    </row>
    <row r="72" spans="1:10" s="12" customFormat="1" ht="15.75" x14ac:dyDescent="0.2">
      <c r="A72" s="35" t="s">
        <v>151</v>
      </c>
      <c r="B72" s="41" t="s">
        <v>168</v>
      </c>
      <c r="C72" s="54">
        <v>993800</v>
      </c>
      <c r="D72" s="54">
        <v>763513</v>
      </c>
      <c r="E72" s="54">
        <v>584155.6</v>
      </c>
      <c r="F72" s="38">
        <f>+E72/C72*100</f>
        <v>58.779995975045274</v>
      </c>
      <c r="G72" s="38">
        <f>+E72/D72*100</f>
        <v>76.508926501578884</v>
      </c>
      <c r="H72" s="42"/>
      <c r="I72" s="39"/>
      <c r="J72" s="19"/>
    </row>
    <row r="73" spans="1:10" s="27" customFormat="1" ht="15.75" x14ac:dyDescent="0.2">
      <c r="A73" s="78" t="s">
        <v>190</v>
      </c>
      <c r="B73" s="45">
        <v>8000</v>
      </c>
      <c r="C73" s="47">
        <f>C74+C77+C78+C79+C75</f>
        <v>715000</v>
      </c>
      <c r="D73" s="47">
        <f>D74+D77+D78+D79+D75</f>
        <v>560000</v>
      </c>
      <c r="E73" s="47">
        <f>E74+E77+E78+E79+E75</f>
        <v>0</v>
      </c>
      <c r="F73" s="29">
        <f t="shared" ref="F73:F79" si="28">+E73/C73*100</f>
        <v>0</v>
      </c>
      <c r="G73" s="29">
        <f t="shared" ref="G73:G79" si="29">+E73/D73*100</f>
        <v>0</v>
      </c>
      <c r="H73" s="47">
        <f>H74+H77+H78+H79+H75+H76</f>
        <v>2593000</v>
      </c>
      <c r="I73" s="47">
        <f>I74+I77+I78+I79+I75+I76</f>
        <v>293828</v>
      </c>
      <c r="J73" s="19">
        <f t="shared" si="15"/>
        <v>11.331585036637099</v>
      </c>
    </row>
    <row r="74" spans="1:10" s="12" customFormat="1" ht="31.5" x14ac:dyDescent="0.2">
      <c r="A74" s="30" t="s">
        <v>185</v>
      </c>
      <c r="B74" s="41">
        <v>8110</v>
      </c>
      <c r="C74" s="54">
        <v>200000</v>
      </c>
      <c r="D74" s="54">
        <v>140000</v>
      </c>
      <c r="E74" s="54">
        <v>0</v>
      </c>
      <c r="F74" s="38">
        <f t="shared" si="28"/>
        <v>0</v>
      </c>
      <c r="G74" s="38">
        <f t="shared" si="29"/>
        <v>0</v>
      </c>
      <c r="H74" s="42"/>
      <c r="I74" s="39"/>
      <c r="J74" s="19"/>
    </row>
    <row r="75" spans="1:10" s="12" customFormat="1" ht="31.5" x14ac:dyDescent="0.2">
      <c r="A75" s="30" t="s">
        <v>206</v>
      </c>
      <c r="B75" s="41">
        <v>8220</v>
      </c>
      <c r="C75" s="54">
        <v>0</v>
      </c>
      <c r="D75" s="54">
        <v>0</v>
      </c>
      <c r="E75" s="54">
        <v>0</v>
      </c>
      <c r="F75" s="38"/>
      <c r="G75" s="38"/>
      <c r="H75" s="54">
        <v>2000000</v>
      </c>
      <c r="I75" s="54">
        <v>293828</v>
      </c>
      <c r="J75" s="23">
        <f t="shared" si="15"/>
        <v>14.691399999999998</v>
      </c>
    </row>
    <row r="76" spans="1:10" s="12" customFormat="1" ht="15.75" x14ac:dyDescent="0.2">
      <c r="A76" s="83" t="s">
        <v>233</v>
      </c>
      <c r="B76" s="41">
        <v>8230</v>
      </c>
      <c r="C76" s="54"/>
      <c r="D76" s="54"/>
      <c r="E76" s="54"/>
      <c r="F76" s="38"/>
      <c r="G76" s="38"/>
      <c r="H76" s="54">
        <v>233000</v>
      </c>
      <c r="I76" s="54">
        <v>0</v>
      </c>
      <c r="J76" s="23"/>
    </row>
    <row r="77" spans="1:10" s="12" customFormat="1" ht="15.75" x14ac:dyDescent="0.2">
      <c r="A77" s="30" t="s">
        <v>200</v>
      </c>
      <c r="B77" s="41">
        <v>8240</v>
      </c>
      <c r="C77" s="54">
        <v>15000</v>
      </c>
      <c r="D77" s="54">
        <v>15000</v>
      </c>
      <c r="E77" s="54">
        <v>0</v>
      </c>
      <c r="F77" s="38">
        <f t="shared" si="28"/>
        <v>0</v>
      </c>
      <c r="G77" s="38">
        <f t="shared" si="29"/>
        <v>0</v>
      </c>
      <c r="H77" s="54"/>
      <c r="I77" s="54"/>
      <c r="J77" s="23"/>
    </row>
    <row r="78" spans="1:10" s="12" customFormat="1" ht="15.75" x14ac:dyDescent="0.2">
      <c r="A78" s="79" t="s">
        <v>191</v>
      </c>
      <c r="B78" s="41">
        <v>8340</v>
      </c>
      <c r="C78" s="54">
        <v>200000</v>
      </c>
      <c r="D78" s="54">
        <v>180000</v>
      </c>
      <c r="E78" s="54">
        <v>0</v>
      </c>
      <c r="F78" s="38"/>
      <c r="G78" s="38"/>
      <c r="H78" s="54">
        <v>360000</v>
      </c>
      <c r="I78" s="54">
        <v>0</v>
      </c>
      <c r="J78" s="23"/>
    </row>
    <row r="79" spans="1:10" s="12" customFormat="1" ht="15.75" x14ac:dyDescent="0.2">
      <c r="A79" s="30" t="s">
        <v>189</v>
      </c>
      <c r="B79" s="41">
        <v>8710</v>
      </c>
      <c r="C79" s="54">
        <v>300000</v>
      </c>
      <c r="D79" s="54">
        <v>225000</v>
      </c>
      <c r="E79" s="54">
        <v>0</v>
      </c>
      <c r="F79" s="38">
        <f t="shared" si="28"/>
        <v>0</v>
      </c>
      <c r="G79" s="38">
        <f t="shared" si="29"/>
        <v>0</v>
      </c>
      <c r="H79" s="42"/>
      <c r="I79" s="39"/>
      <c r="J79" s="23"/>
    </row>
    <row r="80" spans="1:10" s="11" customFormat="1" ht="15.75" x14ac:dyDescent="0.2">
      <c r="A80" s="43" t="s">
        <v>152</v>
      </c>
      <c r="B80" s="45" t="s">
        <v>169</v>
      </c>
      <c r="C80" s="46">
        <f>C83+C84+C81+C82</f>
        <v>9873080</v>
      </c>
      <c r="D80" s="46">
        <f>D83+D84+D81+D82</f>
        <v>9363080</v>
      </c>
      <c r="E80" s="46">
        <f>E83+E84+E81+E82</f>
        <v>8988560</v>
      </c>
      <c r="F80" s="29">
        <f t="shared" si="2"/>
        <v>91.041093559456627</v>
      </c>
      <c r="G80" s="29">
        <f t="shared" si="3"/>
        <v>96.000034176787992</v>
      </c>
      <c r="H80" s="46">
        <f>H83+H84+H81</f>
        <v>2960000</v>
      </c>
      <c r="I80" s="46">
        <f>I83+I84+I81</f>
        <v>2920000</v>
      </c>
      <c r="J80" s="19">
        <f t="shared" ref="J80" si="30">+I80/H80*100</f>
        <v>98.648648648648646</v>
      </c>
    </row>
    <row r="81" spans="1:10" s="53" customFormat="1" ht="63" x14ac:dyDescent="0.2">
      <c r="A81" s="35" t="s">
        <v>214</v>
      </c>
      <c r="B81" s="41">
        <v>9516</v>
      </c>
      <c r="C81" s="54">
        <v>4000000</v>
      </c>
      <c r="D81" s="54">
        <v>4000000</v>
      </c>
      <c r="E81" s="54">
        <v>4000000</v>
      </c>
      <c r="F81" s="38">
        <f t="shared" si="2"/>
        <v>100</v>
      </c>
      <c r="G81" s="38">
        <f>+E81/D81*100</f>
        <v>100</v>
      </c>
      <c r="H81" s="55"/>
      <c r="I81" s="55"/>
      <c r="J81" s="19"/>
    </row>
    <row r="82" spans="1:10" s="60" customFormat="1" ht="78.75" x14ac:dyDescent="0.2">
      <c r="A82" s="35" t="s">
        <v>217</v>
      </c>
      <c r="B82" s="41">
        <v>9730</v>
      </c>
      <c r="C82" s="54">
        <v>2500000</v>
      </c>
      <c r="D82" s="54">
        <v>2500000</v>
      </c>
      <c r="E82" s="54">
        <v>2500000</v>
      </c>
      <c r="F82" s="38">
        <f t="shared" ref="F82" si="31">+E82/C82*100</f>
        <v>100</v>
      </c>
      <c r="G82" s="38">
        <f>+E82/D82*100</f>
        <v>100</v>
      </c>
      <c r="H82" s="55"/>
      <c r="I82" s="55"/>
      <c r="J82" s="19"/>
    </row>
    <row r="83" spans="1:10" s="12" customFormat="1" ht="15.75" x14ac:dyDescent="0.2">
      <c r="A83" s="35" t="s">
        <v>153</v>
      </c>
      <c r="B83" s="41" t="s">
        <v>170</v>
      </c>
      <c r="C83" s="54">
        <v>2100000</v>
      </c>
      <c r="D83" s="54">
        <v>1590000</v>
      </c>
      <c r="E83" s="54">
        <v>1490000</v>
      </c>
      <c r="F83" s="38">
        <f t="shared" si="2"/>
        <v>70.952380952380949</v>
      </c>
      <c r="G83" s="38">
        <f>+E83/D83*100</f>
        <v>93.710691823899367</v>
      </c>
      <c r="H83" s="54">
        <v>2360000</v>
      </c>
      <c r="I83" s="54">
        <v>2360000</v>
      </c>
      <c r="J83" s="23">
        <f t="shared" ref="J83:J84" si="32">+I83/H83*100</f>
        <v>100</v>
      </c>
    </row>
    <row r="84" spans="1:10" s="12" customFormat="1" ht="47.25" x14ac:dyDescent="0.2">
      <c r="A84" s="30" t="s">
        <v>201</v>
      </c>
      <c r="B84" s="41">
        <v>9800</v>
      </c>
      <c r="C84" s="54">
        <v>1273080</v>
      </c>
      <c r="D84" s="54">
        <v>1273080</v>
      </c>
      <c r="E84" s="54">
        <v>998560</v>
      </c>
      <c r="F84" s="38">
        <f t="shared" si="2"/>
        <v>78.436547585383479</v>
      </c>
      <c r="G84" s="38">
        <f t="shared" si="3"/>
        <v>78.436547585383479</v>
      </c>
      <c r="H84" s="54">
        <v>600000</v>
      </c>
      <c r="I84" s="54">
        <v>560000</v>
      </c>
      <c r="J84" s="23">
        <f t="shared" si="32"/>
        <v>93.333333333333329</v>
      </c>
    </row>
    <row r="85" spans="1:10" s="11" customFormat="1" ht="15.75" x14ac:dyDescent="0.2">
      <c r="A85" s="43" t="s">
        <v>154</v>
      </c>
      <c r="B85" s="40"/>
      <c r="C85" s="46">
        <f>C9+C13+C26+C33+C41+C47+C52+C58+C73+C80</f>
        <v>342204189.52999997</v>
      </c>
      <c r="D85" s="46">
        <f>D9+D13+D26+D33+D41+D47+D52+D58+D73+D80</f>
        <v>260174468.53</v>
      </c>
      <c r="E85" s="46">
        <f>E9+E13+E26+E33+E41+E47+E52+E58+E73+E80</f>
        <v>217292662.73999998</v>
      </c>
      <c r="F85" s="29">
        <f t="shared" si="2"/>
        <v>63.497955135628345</v>
      </c>
      <c r="G85" s="29">
        <f t="shared" si="3"/>
        <v>83.518057697096665</v>
      </c>
      <c r="H85" s="34">
        <f>H9+H13+H41+H47+H52+H58+H73+H26+H80+H33</f>
        <v>34868788.199999996</v>
      </c>
      <c r="I85" s="34">
        <f>I9+I13+I41+I47+I52+I58+I73+I26+I80+I33</f>
        <v>18590199.550000001</v>
      </c>
      <c r="J85" s="19">
        <f>+I85/H85*100</f>
        <v>53.314727897541339</v>
      </c>
    </row>
    <row r="86" spans="1:10" ht="24.75" customHeight="1" x14ac:dyDescent="0.2"/>
    <row r="88" spans="1:10" x14ac:dyDescent="0.2">
      <c r="E88" s="84"/>
    </row>
    <row r="89" spans="1:10" x14ac:dyDescent="0.2">
      <c r="D89" s="84"/>
      <c r="H89" s="84"/>
    </row>
    <row r="94" spans="1:10" x14ac:dyDescent="0.2">
      <c r="F94" s="9" t="s">
        <v>234</v>
      </c>
    </row>
  </sheetData>
  <mergeCells count="14">
    <mergeCell ref="H5:J5"/>
    <mergeCell ref="A2:K2"/>
    <mergeCell ref="A8:J8"/>
    <mergeCell ref="C6:C7"/>
    <mergeCell ref="D6:D7"/>
    <mergeCell ref="A5:A7"/>
    <mergeCell ref="B5:B6"/>
    <mergeCell ref="C5:G5"/>
    <mergeCell ref="G6:G7"/>
    <mergeCell ref="I6:I7"/>
    <mergeCell ref="H6:H7"/>
    <mergeCell ref="J6:J7"/>
    <mergeCell ref="E6:E7"/>
    <mergeCell ref="F6:F7"/>
  </mergeCells>
  <pageMargins left="0.19685039370078741" right="0.19685039370078741" top="0.19685039370078741" bottom="0.19685039370078741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8"/>
  <sheetViews>
    <sheetView topLeftCell="A80" zoomScaleNormal="100" workbookViewId="0">
      <selection activeCell="I94" sqref="I93:J94"/>
    </sheetView>
  </sheetViews>
  <sheetFormatPr defaultRowHeight="12.75" x14ac:dyDescent="0.2"/>
  <cols>
    <col min="1" max="1" width="0.140625" style="56" customWidth="1"/>
    <col min="2" max="2" width="14.28515625" style="56" customWidth="1"/>
    <col min="3" max="3" width="52.140625" style="3" customWidth="1"/>
    <col min="4" max="4" width="16.28515625" style="56" customWidth="1"/>
    <col min="5" max="5" width="17" style="56" customWidth="1"/>
    <col min="6" max="6" width="15.7109375" style="56" customWidth="1"/>
    <col min="7" max="7" width="17.28515625" style="75" customWidth="1"/>
    <col min="8" max="8" width="18.42578125" style="76" customWidth="1"/>
    <col min="9" max="9" width="17.28515625" style="56" customWidth="1"/>
    <col min="10" max="10" width="16.42578125" style="56" customWidth="1"/>
    <col min="11" max="11" width="16.7109375" style="56" customWidth="1"/>
    <col min="12" max="12" width="18" style="56" hidden="1" customWidth="1"/>
    <col min="13" max="13" width="9.140625" style="56"/>
    <col min="14" max="14" width="11.85546875" style="56" bestFit="1" customWidth="1"/>
    <col min="15" max="15" width="13.140625" style="81" bestFit="1" customWidth="1"/>
    <col min="16" max="17" width="9.140625" style="81"/>
    <col min="18" max="18" width="11.42578125" style="56" bestFit="1" customWidth="1"/>
    <col min="19" max="16384" width="9.140625" style="56"/>
  </cols>
  <sheetData>
    <row r="1" spans="1:20" x14ac:dyDescent="0.2">
      <c r="A1" s="51"/>
      <c r="B1" s="51"/>
      <c r="C1" s="2"/>
      <c r="D1" s="51"/>
      <c r="E1" s="51"/>
      <c r="F1" s="51"/>
      <c r="G1" s="61"/>
      <c r="H1" s="7"/>
      <c r="I1" s="51"/>
      <c r="J1" s="51"/>
    </row>
    <row r="2" spans="1:20" ht="23.25" x14ac:dyDescent="0.35">
      <c r="A2" s="100"/>
      <c r="B2" s="101"/>
      <c r="C2" s="101"/>
      <c r="D2" s="101"/>
      <c r="E2" s="101"/>
      <c r="F2" s="101"/>
      <c r="G2" s="101"/>
      <c r="H2" s="101"/>
      <c r="I2" s="101"/>
      <c r="J2" s="101"/>
    </row>
    <row r="3" spans="1:20" ht="26.25" x14ac:dyDescent="0.4">
      <c r="A3" s="51"/>
      <c r="B3" s="87" t="s">
        <v>239</v>
      </c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20" ht="26.25" x14ac:dyDescent="0.4">
      <c r="A4" s="51"/>
      <c r="B4" s="49"/>
      <c r="C4" s="50"/>
      <c r="D4" s="50"/>
      <c r="E4" s="50"/>
      <c r="F4" s="50"/>
      <c r="G4" s="72"/>
      <c r="H4" s="72"/>
      <c r="I4" s="50"/>
      <c r="J4" s="50"/>
      <c r="K4" s="50"/>
      <c r="L4" s="50"/>
    </row>
    <row r="5" spans="1:20" ht="26.25" x14ac:dyDescent="0.4">
      <c r="A5" s="51"/>
      <c r="B5" s="49"/>
      <c r="C5" s="50"/>
      <c r="D5" s="102"/>
      <c r="E5" s="102"/>
      <c r="F5" s="102"/>
      <c r="G5" s="62"/>
      <c r="H5" s="73"/>
      <c r="I5" s="50"/>
      <c r="J5" s="50"/>
      <c r="K5" s="13" t="s">
        <v>0</v>
      </c>
      <c r="L5" s="50"/>
    </row>
    <row r="6" spans="1:20" s="14" customFormat="1" x14ac:dyDescent="0.2">
      <c r="B6" s="90" t="s">
        <v>66</v>
      </c>
      <c r="C6" s="90" t="s">
        <v>67</v>
      </c>
      <c r="D6" s="90" t="s">
        <v>68</v>
      </c>
      <c r="E6" s="97"/>
      <c r="F6" s="97"/>
      <c r="G6" s="97"/>
      <c r="H6" s="97"/>
      <c r="I6" s="90" t="s">
        <v>87</v>
      </c>
      <c r="J6" s="95"/>
      <c r="K6" s="95"/>
      <c r="L6" s="48"/>
    </row>
    <row r="7" spans="1:20" s="15" customFormat="1" ht="15.75" customHeight="1" x14ac:dyDescent="0.2">
      <c r="A7" s="91"/>
      <c r="B7" s="95"/>
      <c r="C7" s="95"/>
      <c r="D7" s="90" t="s">
        <v>88</v>
      </c>
      <c r="E7" s="90" t="s">
        <v>89</v>
      </c>
      <c r="F7" s="90" t="s">
        <v>90</v>
      </c>
      <c r="G7" s="90" t="s">
        <v>91</v>
      </c>
      <c r="H7" s="92" t="s">
        <v>92</v>
      </c>
      <c r="I7" s="90" t="s">
        <v>88</v>
      </c>
      <c r="J7" s="90" t="s">
        <v>90</v>
      </c>
      <c r="K7" s="90" t="s">
        <v>91</v>
      </c>
      <c r="L7" s="92" t="s">
        <v>92</v>
      </c>
    </row>
    <row r="8" spans="1:20" s="15" customFormat="1" ht="124.5" customHeight="1" x14ac:dyDescent="0.2">
      <c r="A8" s="91"/>
      <c r="B8" s="95"/>
      <c r="C8" s="95"/>
      <c r="D8" s="99"/>
      <c r="E8" s="99"/>
      <c r="F8" s="95"/>
      <c r="G8" s="97"/>
      <c r="H8" s="98"/>
      <c r="I8" s="99"/>
      <c r="J8" s="95"/>
      <c r="K8" s="95"/>
      <c r="L8" s="103"/>
    </row>
    <row r="9" spans="1:20" s="14" customFormat="1" ht="42.75" customHeight="1" x14ac:dyDescent="0.2">
      <c r="A9" s="52"/>
      <c r="B9" s="94" t="s">
        <v>69</v>
      </c>
      <c r="C9" s="95"/>
      <c r="D9" s="95"/>
      <c r="E9" s="95"/>
      <c r="F9" s="95"/>
      <c r="G9" s="95"/>
      <c r="H9" s="95"/>
      <c r="I9" s="95"/>
      <c r="J9" s="95"/>
      <c r="K9" s="95"/>
      <c r="L9" s="16"/>
    </row>
    <row r="10" spans="1:20" s="21" customFormat="1" ht="15.75" x14ac:dyDescent="0.2">
      <c r="A10" s="17"/>
      <c r="B10" s="17">
        <v>10000000</v>
      </c>
      <c r="C10" s="78" t="s">
        <v>1</v>
      </c>
      <c r="D10" s="18">
        <f>D11+D19+D29+D37</f>
        <v>189916000</v>
      </c>
      <c r="E10" s="18">
        <f t="shared" ref="E10:F10" si="0">E11+E19+E29+E37</f>
        <v>140763453</v>
      </c>
      <c r="F10" s="18">
        <f t="shared" si="0"/>
        <v>155318582.22000003</v>
      </c>
      <c r="G10" s="19">
        <f>+F10/D10*100</f>
        <v>81.782778818003763</v>
      </c>
      <c r="H10" s="19">
        <f t="shared" ref="G10:H79" si="1">IF(E10=0,0,F10/E10*100)</f>
        <v>110.34013368512636</v>
      </c>
      <c r="I10" s="20">
        <f>I56</f>
        <v>60000</v>
      </c>
      <c r="J10" s="20">
        <f t="shared" ref="J10" si="2">J56</f>
        <v>53315.32</v>
      </c>
      <c r="K10" s="19">
        <f>+J10/I10*100</f>
        <v>88.858866666666671</v>
      </c>
      <c r="L10" s="17"/>
      <c r="R10" s="80"/>
      <c r="S10" s="80"/>
      <c r="T10" s="80"/>
    </row>
    <row r="11" spans="1:20" s="14" customFormat="1" ht="40.5" customHeight="1" x14ac:dyDescent="0.2">
      <c r="A11" s="79"/>
      <c r="B11" s="79">
        <v>11000000</v>
      </c>
      <c r="C11" s="77" t="s">
        <v>2</v>
      </c>
      <c r="D11" s="22">
        <f>+D12+D17</f>
        <v>113820000</v>
      </c>
      <c r="E11" s="22">
        <f>+E12+E17</f>
        <v>84978503</v>
      </c>
      <c r="F11" s="22">
        <f>+F12+F17</f>
        <v>89668470.520000011</v>
      </c>
      <c r="G11" s="19">
        <f t="shared" ref="G11:G79" si="3">+F11/D11*100</f>
        <v>78.780944052011961</v>
      </c>
      <c r="H11" s="19">
        <f t="shared" si="1"/>
        <v>105.51900463579595</v>
      </c>
      <c r="I11" s="24"/>
      <c r="J11" s="24"/>
      <c r="K11" s="23"/>
      <c r="L11" s="52"/>
      <c r="R11" s="80"/>
      <c r="S11" s="80"/>
      <c r="T11" s="80"/>
    </row>
    <row r="12" spans="1:20" s="4" customFormat="1" ht="15.75" x14ac:dyDescent="0.2">
      <c r="A12" s="17"/>
      <c r="B12" s="17">
        <v>11010000</v>
      </c>
      <c r="C12" s="78" t="s">
        <v>3</v>
      </c>
      <c r="D12" s="18">
        <f>D13+D14+D15+D16</f>
        <v>113800000</v>
      </c>
      <c r="E12" s="18">
        <f t="shared" ref="E12:F12" si="4">E13+E14+E15+E16</f>
        <v>84963503</v>
      </c>
      <c r="F12" s="18">
        <f t="shared" si="4"/>
        <v>89648820.520000011</v>
      </c>
      <c r="G12" s="19">
        <f t="shared" si="3"/>
        <v>78.777522425307566</v>
      </c>
      <c r="H12" s="19">
        <f t="shared" si="1"/>
        <v>105.51450605797174</v>
      </c>
      <c r="I12" s="20"/>
      <c r="J12" s="20"/>
      <c r="K12" s="19"/>
      <c r="L12" s="28"/>
    </row>
    <row r="13" spans="1:20" s="14" customFormat="1" ht="53.25" customHeight="1" x14ac:dyDescent="0.2">
      <c r="A13" s="79"/>
      <c r="B13" s="79">
        <v>11010100</v>
      </c>
      <c r="C13" s="77" t="s">
        <v>4</v>
      </c>
      <c r="D13" s="22">
        <v>94000000</v>
      </c>
      <c r="E13" s="22">
        <v>70196703</v>
      </c>
      <c r="F13" s="22">
        <v>73853879.540000007</v>
      </c>
      <c r="G13" s="19">
        <f t="shared" si="3"/>
        <v>78.56795695744681</v>
      </c>
      <c r="H13" s="19">
        <f t="shared" si="1"/>
        <v>105.20989787796731</v>
      </c>
      <c r="I13" s="24"/>
      <c r="J13" s="24"/>
      <c r="K13" s="23"/>
      <c r="L13" s="52"/>
    </row>
    <row r="14" spans="1:20" s="14" customFormat="1" ht="86.25" customHeight="1" x14ac:dyDescent="0.2">
      <c r="A14" s="79"/>
      <c r="B14" s="79">
        <v>11010200</v>
      </c>
      <c r="C14" s="77" t="s">
        <v>5</v>
      </c>
      <c r="D14" s="22">
        <v>16000000</v>
      </c>
      <c r="E14" s="22">
        <v>11900000</v>
      </c>
      <c r="F14" s="22">
        <v>11878677.65</v>
      </c>
      <c r="G14" s="19">
        <f t="shared" si="3"/>
        <v>74.241735312499998</v>
      </c>
      <c r="H14" s="19">
        <f t="shared" si="1"/>
        <v>99.820820588235293</v>
      </c>
      <c r="I14" s="24"/>
      <c r="J14" s="24"/>
      <c r="K14" s="23"/>
      <c r="L14" s="52"/>
    </row>
    <row r="15" spans="1:20" s="14" customFormat="1" ht="54.75" customHeight="1" x14ac:dyDescent="0.2">
      <c r="A15" s="79"/>
      <c r="B15" s="79">
        <v>11010400</v>
      </c>
      <c r="C15" s="77" t="s">
        <v>6</v>
      </c>
      <c r="D15" s="22">
        <v>2300000</v>
      </c>
      <c r="E15" s="22">
        <v>1684800</v>
      </c>
      <c r="F15" s="22">
        <v>2241975.5299999998</v>
      </c>
      <c r="G15" s="19">
        <f t="shared" si="3"/>
        <v>97.477196956521723</v>
      </c>
      <c r="H15" s="19">
        <f t="shared" si="1"/>
        <v>133.07072234093067</v>
      </c>
      <c r="I15" s="24"/>
      <c r="J15" s="24"/>
      <c r="K15" s="23"/>
      <c r="L15" s="52"/>
    </row>
    <row r="16" spans="1:20" s="67" customFormat="1" ht="49.5" customHeight="1" x14ac:dyDescent="0.2">
      <c r="A16" s="79"/>
      <c r="B16" s="79">
        <v>11010500</v>
      </c>
      <c r="C16" s="77" t="s">
        <v>7</v>
      </c>
      <c r="D16" s="22">
        <v>1500000</v>
      </c>
      <c r="E16" s="22">
        <v>1182000</v>
      </c>
      <c r="F16" s="22">
        <v>1674287.8</v>
      </c>
      <c r="G16" s="19">
        <f t="shared" si="3"/>
        <v>111.61918666666666</v>
      </c>
      <c r="H16" s="19">
        <f t="shared" si="1"/>
        <v>141.64871404399324</v>
      </c>
      <c r="I16" s="24"/>
      <c r="J16" s="24"/>
      <c r="K16" s="23"/>
      <c r="L16" s="63"/>
    </row>
    <row r="17" spans="1:12" s="66" customFormat="1" ht="15.75" x14ac:dyDescent="0.2">
      <c r="A17" s="17"/>
      <c r="B17" s="17">
        <v>11020000</v>
      </c>
      <c r="C17" s="78" t="s">
        <v>8</v>
      </c>
      <c r="D17" s="18">
        <f>+D18</f>
        <v>20000</v>
      </c>
      <c r="E17" s="18">
        <f>+E18</f>
        <v>15000</v>
      </c>
      <c r="F17" s="18">
        <f>+F18</f>
        <v>19650</v>
      </c>
      <c r="G17" s="19">
        <f t="shared" si="3"/>
        <v>98.25</v>
      </c>
      <c r="H17" s="19">
        <f t="shared" si="1"/>
        <v>131</v>
      </c>
      <c r="I17" s="20"/>
      <c r="J17" s="20"/>
      <c r="K17" s="19"/>
      <c r="L17" s="64"/>
    </row>
    <row r="18" spans="1:12" s="67" customFormat="1" ht="31.5" x14ac:dyDescent="0.2">
      <c r="A18" s="79"/>
      <c r="B18" s="79">
        <v>11020200</v>
      </c>
      <c r="C18" s="77" t="s">
        <v>9</v>
      </c>
      <c r="D18" s="22">
        <v>20000</v>
      </c>
      <c r="E18" s="22">
        <v>15000</v>
      </c>
      <c r="F18" s="22">
        <v>19650</v>
      </c>
      <c r="G18" s="19">
        <f t="shared" si="3"/>
        <v>98.25</v>
      </c>
      <c r="H18" s="19">
        <f t="shared" si="1"/>
        <v>131</v>
      </c>
      <c r="I18" s="24"/>
      <c r="J18" s="24"/>
      <c r="K18" s="23"/>
      <c r="L18" s="63"/>
    </row>
    <row r="19" spans="1:12" s="66" customFormat="1" ht="47.25" customHeight="1" x14ac:dyDescent="0.2">
      <c r="A19" s="17"/>
      <c r="B19" s="17">
        <v>13000000</v>
      </c>
      <c r="C19" s="78" t="s">
        <v>10</v>
      </c>
      <c r="D19" s="18">
        <f>D20+D23+D25+D27</f>
        <v>1810000</v>
      </c>
      <c r="E19" s="18">
        <f t="shared" ref="E19:F19" si="5">E20+E23+E25+E27</f>
        <v>1408000</v>
      </c>
      <c r="F19" s="18">
        <f t="shared" si="5"/>
        <v>1341837.51</v>
      </c>
      <c r="G19" s="19">
        <f t="shared" si="3"/>
        <v>74.13466906077349</v>
      </c>
      <c r="H19" s="19">
        <f t="shared" si="1"/>
        <v>95.300959517045456</v>
      </c>
      <c r="I19" s="20"/>
      <c r="J19" s="20"/>
      <c r="K19" s="19"/>
      <c r="L19" s="64"/>
    </row>
    <row r="20" spans="1:12" s="66" customFormat="1" ht="45" customHeight="1" x14ac:dyDescent="0.2">
      <c r="A20" s="17"/>
      <c r="B20" s="17">
        <v>13010000</v>
      </c>
      <c r="C20" s="78" t="s">
        <v>11</v>
      </c>
      <c r="D20" s="18">
        <f>D21+D22</f>
        <v>1250000</v>
      </c>
      <c r="E20" s="18">
        <f t="shared" ref="E20:F20" si="6">E21+E22</f>
        <v>950000</v>
      </c>
      <c r="F20" s="18">
        <f t="shared" si="6"/>
        <v>688601.81</v>
      </c>
      <c r="G20" s="19">
        <f t="shared" si="3"/>
        <v>55.088144800000002</v>
      </c>
      <c r="H20" s="19">
        <f t="shared" si="1"/>
        <v>72.484401052631583</v>
      </c>
      <c r="I20" s="20"/>
      <c r="J20" s="20"/>
      <c r="K20" s="19"/>
      <c r="L20" s="64"/>
    </row>
    <row r="21" spans="1:12" s="67" customFormat="1" ht="57" customHeight="1" x14ac:dyDescent="0.2">
      <c r="A21" s="79"/>
      <c r="B21" s="79">
        <v>13010100</v>
      </c>
      <c r="C21" s="77" t="s">
        <v>12</v>
      </c>
      <c r="D21" s="22">
        <v>700000</v>
      </c>
      <c r="E21" s="22">
        <v>550000</v>
      </c>
      <c r="F21" s="22">
        <v>469418.63</v>
      </c>
      <c r="G21" s="19">
        <f t="shared" si="3"/>
        <v>67.059804285714293</v>
      </c>
      <c r="H21" s="19">
        <f t="shared" si="1"/>
        <v>85.348841818181825</v>
      </c>
      <c r="I21" s="24"/>
      <c r="J21" s="24"/>
      <c r="K21" s="23"/>
      <c r="L21" s="63"/>
    </row>
    <row r="22" spans="1:12" s="67" customFormat="1" ht="87.75" customHeight="1" x14ac:dyDescent="0.2">
      <c r="A22" s="79"/>
      <c r="B22" s="79">
        <v>13010200</v>
      </c>
      <c r="C22" s="77" t="s">
        <v>13</v>
      </c>
      <c r="D22" s="22">
        <v>550000</v>
      </c>
      <c r="E22" s="22">
        <v>400000</v>
      </c>
      <c r="F22" s="22">
        <v>219183.18</v>
      </c>
      <c r="G22" s="19">
        <f t="shared" si="3"/>
        <v>39.851487272727269</v>
      </c>
      <c r="H22" s="19">
        <f t="shared" si="1"/>
        <v>54.795795000000005</v>
      </c>
      <c r="I22" s="24"/>
      <c r="J22" s="24"/>
      <c r="K22" s="23"/>
      <c r="L22" s="63"/>
    </row>
    <row r="23" spans="1:12" s="66" customFormat="1" ht="33" customHeight="1" x14ac:dyDescent="0.2">
      <c r="A23" s="17"/>
      <c r="B23" s="17">
        <v>13020000</v>
      </c>
      <c r="C23" s="78" t="s">
        <v>174</v>
      </c>
      <c r="D23" s="18">
        <f>D24</f>
        <v>0</v>
      </c>
      <c r="E23" s="18">
        <f>E24</f>
        <v>0</v>
      </c>
      <c r="F23" s="18">
        <f>F24</f>
        <v>240.61</v>
      </c>
      <c r="G23" s="19">
        <v>0</v>
      </c>
      <c r="H23" s="19">
        <v>0</v>
      </c>
      <c r="I23" s="20"/>
      <c r="J23" s="20"/>
      <c r="K23" s="19"/>
      <c r="L23" s="64"/>
    </row>
    <row r="24" spans="1:12" s="67" customFormat="1" ht="31.5" x14ac:dyDescent="0.2">
      <c r="A24" s="79"/>
      <c r="B24" s="79">
        <v>13020200</v>
      </c>
      <c r="C24" s="77" t="s">
        <v>173</v>
      </c>
      <c r="D24" s="22">
        <v>0</v>
      </c>
      <c r="E24" s="22">
        <v>0</v>
      </c>
      <c r="F24" s="22">
        <v>240.61</v>
      </c>
      <c r="G24" s="19">
        <v>0</v>
      </c>
      <c r="H24" s="19">
        <v>0</v>
      </c>
      <c r="I24" s="24"/>
      <c r="J24" s="24"/>
      <c r="K24" s="23"/>
      <c r="L24" s="63"/>
    </row>
    <row r="25" spans="1:12" s="66" customFormat="1" ht="36.75" customHeight="1" x14ac:dyDescent="0.2">
      <c r="A25" s="17"/>
      <c r="B25" s="17">
        <v>13030000</v>
      </c>
      <c r="C25" s="78" t="s">
        <v>14</v>
      </c>
      <c r="D25" s="18">
        <f>D26</f>
        <v>10000</v>
      </c>
      <c r="E25" s="18">
        <f>E26</f>
        <v>8000</v>
      </c>
      <c r="F25" s="18">
        <f>F26</f>
        <v>36217.15</v>
      </c>
      <c r="G25" s="19">
        <f t="shared" si="3"/>
        <v>362.17149999999998</v>
      </c>
      <c r="H25" s="19">
        <f t="shared" si="1"/>
        <v>452.71437500000002</v>
      </c>
      <c r="I25" s="20"/>
      <c r="J25" s="20"/>
      <c r="K25" s="19"/>
      <c r="L25" s="64"/>
    </row>
    <row r="26" spans="1:12" s="67" customFormat="1" ht="53.25" customHeight="1" x14ac:dyDescent="0.2">
      <c r="A26" s="79"/>
      <c r="B26" s="79">
        <v>13030100</v>
      </c>
      <c r="C26" s="77" t="s">
        <v>15</v>
      </c>
      <c r="D26" s="22">
        <v>10000</v>
      </c>
      <c r="E26" s="22">
        <v>8000</v>
      </c>
      <c r="F26" s="22">
        <v>36217.15</v>
      </c>
      <c r="G26" s="19">
        <f t="shared" si="3"/>
        <v>362.17149999999998</v>
      </c>
      <c r="H26" s="19">
        <f t="shared" si="1"/>
        <v>452.71437500000002</v>
      </c>
      <c r="I26" s="24"/>
      <c r="J26" s="24"/>
      <c r="K26" s="23"/>
      <c r="L26" s="63"/>
    </row>
    <row r="27" spans="1:12" s="66" customFormat="1" ht="31.5" x14ac:dyDescent="0.2">
      <c r="A27" s="17"/>
      <c r="B27" s="17">
        <v>13040000</v>
      </c>
      <c r="C27" s="78" t="s">
        <v>175</v>
      </c>
      <c r="D27" s="18">
        <f>D28</f>
        <v>550000</v>
      </c>
      <c r="E27" s="18">
        <f>E28</f>
        <v>450000</v>
      </c>
      <c r="F27" s="18">
        <f>F28</f>
        <v>616777.93999999994</v>
      </c>
      <c r="G27" s="19">
        <f t="shared" si="3"/>
        <v>112.14144363636362</v>
      </c>
      <c r="H27" s="19">
        <f t="shared" si="1"/>
        <v>137.06176444444444</v>
      </c>
      <c r="I27" s="20"/>
      <c r="J27" s="20"/>
      <c r="K27" s="19"/>
      <c r="L27" s="64"/>
    </row>
    <row r="28" spans="1:12" s="67" customFormat="1" ht="49.5" customHeight="1" x14ac:dyDescent="0.2">
      <c r="A28" s="79"/>
      <c r="B28" s="79">
        <v>13040100</v>
      </c>
      <c r="C28" s="77" t="s">
        <v>16</v>
      </c>
      <c r="D28" s="22">
        <v>550000</v>
      </c>
      <c r="E28" s="22">
        <v>450000</v>
      </c>
      <c r="F28" s="22">
        <v>616777.93999999994</v>
      </c>
      <c r="G28" s="19">
        <f t="shared" si="3"/>
        <v>112.14144363636362</v>
      </c>
      <c r="H28" s="19">
        <f t="shared" si="1"/>
        <v>137.06176444444444</v>
      </c>
      <c r="I28" s="24"/>
      <c r="J28" s="24"/>
      <c r="K28" s="23"/>
      <c r="L28" s="63"/>
    </row>
    <row r="29" spans="1:12" s="66" customFormat="1" ht="15.75" x14ac:dyDescent="0.2">
      <c r="A29" s="17"/>
      <c r="B29" s="17">
        <v>14000000</v>
      </c>
      <c r="C29" s="78" t="s">
        <v>17</v>
      </c>
      <c r="D29" s="18">
        <f>D30+D32+D34</f>
        <v>21000000</v>
      </c>
      <c r="E29" s="18">
        <f t="shared" ref="E29:F29" si="7">E30+E32+E34</f>
        <v>15590000</v>
      </c>
      <c r="F29" s="18">
        <f t="shared" si="7"/>
        <v>16649213</v>
      </c>
      <c r="G29" s="19">
        <f t="shared" si="3"/>
        <v>79.281966666666676</v>
      </c>
      <c r="H29" s="19">
        <f t="shared" si="1"/>
        <v>106.79418216805645</v>
      </c>
      <c r="I29" s="20"/>
      <c r="J29" s="20"/>
      <c r="K29" s="19"/>
      <c r="L29" s="64"/>
    </row>
    <row r="30" spans="1:12" s="66" customFormat="1" ht="31.5" x14ac:dyDescent="0.2">
      <c r="A30" s="17"/>
      <c r="B30" s="17">
        <v>14020000</v>
      </c>
      <c r="C30" s="78" t="s">
        <v>18</v>
      </c>
      <c r="D30" s="18">
        <f>D31</f>
        <v>2500000</v>
      </c>
      <c r="E30" s="18">
        <f>E31</f>
        <v>1765000</v>
      </c>
      <c r="F30" s="18">
        <f>F31</f>
        <v>2773598.3</v>
      </c>
      <c r="G30" s="19">
        <f t="shared" si="3"/>
        <v>110.94393199999999</v>
      </c>
      <c r="H30" s="19">
        <f t="shared" si="1"/>
        <v>157.14437960339941</v>
      </c>
      <c r="I30" s="20"/>
      <c r="J30" s="20"/>
      <c r="K30" s="19"/>
      <c r="L30" s="64"/>
    </row>
    <row r="31" spans="1:12" s="67" customFormat="1" ht="15.75" x14ac:dyDescent="0.2">
      <c r="A31" s="79"/>
      <c r="B31" s="79">
        <v>14021900</v>
      </c>
      <c r="C31" s="77" t="s">
        <v>19</v>
      </c>
      <c r="D31" s="22">
        <v>2500000</v>
      </c>
      <c r="E31" s="22">
        <v>1765000</v>
      </c>
      <c r="F31" s="22">
        <v>2773598.3</v>
      </c>
      <c r="G31" s="19">
        <f t="shared" si="3"/>
        <v>110.94393199999999</v>
      </c>
      <c r="H31" s="19">
        <f t="shared" si="1"/>
        <v>157.14437960339941</v>
      </c>
      <c r="I31" s="24"/>
      <c r="J31" s="24"/>
      <c r="K31" s="23"/>
      <c r="L31" s="63"/>
    </row>
    <row r="32" spans="1:12" s="66" customFormat="1" ht="47.25" x14ac:dyDescent="0.2">
      <c r="A32" s="17"/>
      <c r="B32" s="17">
        <v>14030000</v>
      </c>
      <c r="C32" s="78" t="s">
        <v>20</v>
      </c>
      <c r="D32" s="18">
        <f>D33</f>
        <v>12000000</v>
      </c>
      <c r="E32" s="18">
        <f>E33</f>
        <v>9000000</v>
      </c>
      <c r="F32" s="18">
        <f>F33</f>
        <v>9747774.5199999996</v>
      </c>
      <c r="G32" s="19">
        <f t="shared" si="3"/>
        <v>81.231454333333332</v>
      </c>
      <c r="H32" s="19">
        <f t="shared" si="1"/>
        <v>108.30860577777777</v>
      </c>
      <c r="I32" s="20"/>
      <c r="J32" s="20"/>
      <c r="K32" s="19"/>
      <c r="L32" s="64"/>
    </row>
    <row r="33" spans="1:15" s="67" customFormat="1" ht="15.75" x14ac:dyDescent="0.2">
      <c r="A33" s="79"/>
      <c r="B33" s="79">
        <v>14031900</v>
      </c>
      <c r="C33" s="77" t="s">
        <v>19</v>
      </c>
      <c r="D33" s="22">
        <v>12000000</v>
      </c>
      <c r="E33" s="22">
        <v>9000000</v>
      </c>
      <c r="F33" s="22">
        <v>9747774.5199999996</v>
      </c>
      <c r="G33" s="19">
        <f t="shared" si="3"/>
        <v>81.231454333333332</v>
      </c>
      <c r="H33" s="19">
        <f t="shared" si="1"/>
        <v>108.30860577777777</v>
      </c>
      <c r="I33" s="24"/>
      <c r="J33" s="24"/>
      <c r="K33" s="23"/>
      <c r="L33" s="63"/>
    </row>
    <row r="34" spans="1:15" s="66" customFormat="1" ht="53.25" customHeight="1" x14ac:dyDescent="0.2">
      <c r="A34" s="17"/>
      <c r="B34" s="17">
        <v>14040000</v>
      </c>
      <c r="C34" s="78" t="s">
        <v>21</v>
      </c>
      <c r="D34" s="18">
        <f>D35+D36</f>
        <v>6500000</v>
      </c>
      <c r="E34" s="18">
        <f t="shared" ref="E34:F34" si="8">E35+E36</f>
        <v>4825000</v>
      </c>
      <c r="F34" s="18">
        <f t="shared" si="8"/>
        <v>4127840.18</v>
      </c>
      <c r="G34" s="19">
        <f t="shared" si="3"/>
        <v>63.505233538461539</v>
      </c>
      <c r="H34" s="19">
        <f t="shared" si="1"/>
        <v>85.551091813471501</v>
      </c>
      <c r="I34" s="20"/>
      <c r="J34" s="20"/>
      <c r="K34" s="19"/>
      <c r="L34" s="64"/>
    </row>
    <row r="35" spans="1:15" s="66" customFormat="1" ht="98.25" customHeight="1" x14ac:dyDescent="0.2">
      <c r="A35" s="17"/>
      <c r="B35" s="79">
        <v>14040100</v>
      </c>
      <c r="C35" s="77" t="s">
        <v>192</v>
      </c>
      <c r="D35" s="22">
        <v>3200000</v>
      </c>
      <c r="E35" s="22">
        <v>2350000</v>
      </c>
      <c r="F35" s="22">
        <v>2232215.9700000002</v>
      </c>
      <c r="G35" s="19">
        <f t="shared" si="1"/>
        <v>73.4375</v>
      </c>
      <c r="H35" s="19">
        <f t="shared" si="1"/>
        <v>94.987913617021277</v>
      </c>
      <c r="I35" s="20"/>
      <c r="J35" s="20"/>
      <c r="K35" s="19"/>
      <c r="L35" s="64"/>
    </row>
    <row r="36" spans="1:15" s="66" customFormat="1" ht="84" customHeight="1" x14ac:dyDescent="0.2">
      <c r="A36" s="17"/>
      <c r="B36" s="79">
        <v>14040200</v>
      </c>
      <c r="C36" s="77" t="s">
        <v>193</v>
      </c>
      <c r="D36" s="22">
        <v>3300000</v>
      </c>
      <c r="E36" s="22">
        <v>2475000</v>
      </c>
      <c r="F36" s="22">
        <v>1895624.21</v>
      </c>
      <c r="G36" s="19">
        <f t="shared" si="3"/>
        <v>57.443157878787879</v>
      </c>
      <c r="H36" s="19">
        <f t="shared" si="1"/>
        <v>76.590877171717182</v>
      </c>
      <c r="I36" s="20"/>
      <c r="J36" s="20"/>
      <c r="K36" s="19"/>
      <c r="L36" s="64"/>
    </row>
    <row r="37" spans="1:15" s="66" customFormat="1" ht="47.25" x14ac:dyDescent="0.2">
      <c r="A37" s="17"/>
      <c r="B37" s="17">
        <v>18000000</v>
      </c>
      <c r="C37" s="78" t="s">
        <v>22</v>
      </c>
      <c r="D37" s="18">
        <f>D38+D49+D52</f>
        <v>53286000</v>
      </c>
      <c r="E37" s="18">
        <f>E38+E49+E52</f>
        <v>38786950</v>
      </c>
      <c r="F37" s="18">
        <f>F38+F49+F52</f>
        <v>47659061.189999998</v>
      </c>
      <c r="G37" s="19">
        <f t="shared" si="3"/>
        <v>89.440117835829298</v>
      </c>
      <c r="H37" s="19">
        <f t="shared" si="1"/>
        <v>122.87395938582435</v>
      </c>
      <c r="I37" s="20"/>
      <c r="J37" s="20"/>
      <c r="K37" s="19"/>
      <c r="L37" s="64"/>
    </row>
    <row r="38" spans="1:15" s="66" customFormat="1" ht="21" customHeight="1" x14ac:dyDescent="0.2">
      <c r="A38" s="17"/>
      <c r="B38" s="17">
        <v>18010000</v>
      </c>
      <c r="C38" s="78" t="s">
        <v>23</v>
      </c>
      <c r="D38" s="18">
        <f>D39+D40+D41+D42+D43+D44+D45+D46+D48+D47</f>
        <v>13511000</v>
      </c>
      <c r="E38" s="18">
        <f>E39+E40+E41+E42+E43+E44+E45+E46+E48+E47</f>
        <v>9848200</v>
      </c>
      <c r="F38" s="18">
        <f>F39+F40+F41+F42+F43+F44+F45+F46+F48+F47</f>
        <v>13336649.68</v>
      </c>
      <c r="G38" s="19">
        <f t="shared" si="3"/>
        <v>98.70956761157575</v>
      </c>
      <c r="H38" s="19">
        <f t="shared" si="1"/>
        <v>135.42220588533945</v>
      </c>
      <c r="I38" s="20"/>
      <c r="J38" s="20"/>
      <c r="K38" s="19"/>
      <c r="L38" s="64"/>
    </row>
    <row r="39" spans="1:15" s="67" customFormat="1" ht="66" customHeight="1" x14ac:dyDescent="0.2">
      <c r="A39" s="79"/>
      <c r="B39" s="79">
        <v>18010100</v>
      </c>
      <c r="C39" s="77" t="s">
        <v>24</v>
      </c>
      <c r="D39" s="22">
        <v>10000</v>
      </c>
      <c r="E39" s="22">
        <v>7700</v>
      </c>
      <c r="F39" s="22">
        <v>3267.71</v>
      </c>
      <c r="G39" s="19">
        <f t="shared" si="3"/>
        <v>32.677099999999996</v>
      </c>
      <c r="H39" s="19">
        <f t="shared" si="1"/>
        <v>42.437792207792207</v>
      </c>
      <c r="I39" s="24"/>
      <c r="J39" s="24"/>
      <c r="K39" s="23"/>
      <c r="L39" s="63"/>
    </row>
    <row r="40" spans="1:15" s="67" customFormat="1" ht="66" customHeight="1" x14ac:dyDescent="0.2">
      <c r="A40" s="79"/>
      <c r="B40" s="79">
        <v>18010200</v>
      </c>
      <c r="C40" s="77" t="s">
        <v>25</v>
      </c>
      <c r="D40" s="22">
        <v>400000</v>
      </c>
      <c r="E40" s="22">
        <v>220000</v>
      </c>
      <c r="F40" s="22">
        <v>341022</v>
      </c>
      <c r="G40" s="19">
        <f t="shared" si="3"/>
        <v>85.255499999999998</v>
      </c>
      <c r="H40" s="19">
        <f t="shared" si="1"/>
        <v>155.01</v>
      </c>
      <c r="I40" s="24"/>
      <c r="J40" s="24"/>
      <c r="K40" s="23"/>
      <c r="L40" s="63"/>
    </row>
    <row r="41" spans="1:15" s="67" customFormat="1" ht="72" customHeight="1" x14ac:dyDescent="0.2">
      <c r="A41" s="79"/>
      <c r="B41" s="79">
        <v>18010300</v>
      </c>
      <c r="C41" s="77" t="s">
        <v>26</v>
      </c>
      <c r="D41" s="22">
        <v>600000</v>
      </c>
      <c r="E41" s="22">
        <v>390000</v>
      </c>
      <c r="F41" s="22">
        <v>707066.92</v>
      </c>
      <c r="G41" s="19">
        <f t="shared" si="3"/>
        <v>117.84448666666667</v>
      </c>
      <c r="H41" s="19">
        <f t="shared" si="1"/>
        <v>181.29921025641028</v>
      </c>
      <c r="I41" s="24"/>
      <c r="J41" s="24"/>
      <c r="K41" s="23"/>
      <c r="L41" s="63"/>
    </row>
    <row r="42" spans="1:15" s="67" customFormat="1" ht="70.5" customHeight="1" x14ac:dyDescent="0.2">
      <c r="A42" s="79"/>
      <c r="B42" s="79">
        <v>18010400</v>
      </c>
      <c r="C42" s="77" t="s">
        <v>27</v>
      </c>
      <c r="D42" s="22">
        <v>1300000</v>
      </c>
      <c r="E42" s="22">
        <v>1000000</v>
      </c>
      <c r="F42" s="22">
        <v>1045153.64</v>
      </c>
      <c r="G42" s="19">
        <f t="shared" si="3"/>
        <v>80.396433846153855</v>
      </c>
      <c r="H42" s="19">
        <f t="shared" si="1"/>
        <v>104.51536400000001</v>
      </c>
      <c r="I42" s="24"/>
      <c r="J42" s="24"/>
      <c r="K42" s="23"/>
      <c r="L42" s="63"/>
    </row>
    <row r="43" spans="1:15" s="67" customFormat="1" ht="15.75" x14ac:dyDescent="0.2">
      <c r="A43" s="79"/>
      <c r="B43" s="79">
        <v>18010500</v>
      </c>
      <c r="C43" s="77" t="s">
        <v>28</v>
      </c>
      <c r="D43" s="22">
        <v>2500000</v>
      </c>
      <c r="E43" s="22">
        <v>1900000</v>
      </c>
      <c r="F43" s="22">
        <v>2281273.89</v>
      </c>
      <c r="G43" s="19">
        <f t="shared" si="3"/>
        <v>91.250955600000012</v>
      </c>
      <c r="H43" s="19">
        <f t="shared" si="1"/>
        <v>120.06704684210527</v>
      </c>
      <c r="I43" s="24"/>
      <c r="J43" s="24"/>
      <c r="K43" s="23"/>
      <c r="L43" s="63"/>
      <c r="N43" s="70"/>
      <c r="O43" s="70"/>
    </row>
    <row r="44" spans="1:15" s="67" customFormat="1" ht="15.75" x14ac:dyDescent="0.2">
      <c r="A44" s="79"/>
      <c r="B44" s="79">
        <v>18010600</v>
      </c>
      <c r="C44" s="77" t="s">
        <v>29</v>
      </c>
      <c r="D44" s="22">
        <v>6400000</v>
      </c>
      <c r="E44" s="22">
        <v>4817000</v>
      </c>
      <c r="F44" s="22">
        <v>6560943.4699999997</v>
      </c>
      <c r="G44" s="19">
        <f t="shared" si="3"/>
        <v>102.51474171874999</v>
      </c>
      <c r="H44" s="19">
        <f t="shared" si="1"/>
        <v>136.20393336101307</v>
      </c>
      <c r="I44" s="24"/>
      <c r="J44" s="24"/>
      <c r="K44" s="23"/>
      <c r="L44" s="63"/>
    </row>
    <row r="45" spans="1:15" s="67" customFormat="1" ht="15.75" x14ac:dyDescent="0.2">
      <c r="A45" s="79"/>
      <c r="B45" s="79">
        <v>18010700</v>
      </c>
      <c r="C45" s="77" t="s">
        <v>30</v>
      </c>
      <c r="D45" s="22">
        <v>1000000</v>
      </c>
      <c r="E45" s="22">
        <v>637500</v>
      </c>
      <c r="F45" s="22">
        <v>974344.31</v>
      </c>
      <c r="G45" s="19">
        <f t="shared" si="3"/>
        <v>97.434431000000004</v>
      </c>
      <c r="H45" s="19">
        <f t="shared" si="1"/>
        <v>152.83832313725492</v>
      </c>
      <c r="I45" s="24"/>
      <c r="J45" s="24"/>
      <c r="K45" s="23"/>
      <c r="L45" s="63"/>
    </row>
    <row r="46" spans="1:15" s="67" customFormat="1" ht="15.75" x14ac:dyDescent="0.2">
      <c r="A46" s="79"/>
      <c r="B46" s="79">
        <v>18010900</v>
      </c>
      <c r="C46" s="77" t="s">
        <v>31</v>
      </c>
      <c r="D46" s="22">
        <v>1200000</v>
      </c>
      <c r="E46" s="22">
        <v>800000</v>
      </c>
      <c r="F46" s="22">
        <v>1346622.11</v>
      </c>
      <c r="G46" s="19">
        <f t="shared" si="3"/>
        <v>112.21850916666666</v>
      </c>
      <c r="H46" s="19">
        <f t="shared" si="1"/>
        <v>168.32776375</v>
      </c>
      <c r="I46" s="24"/>
      <c r="J46" s="24"/>
      <c r="K46" s="23"/>
      <c r="L46" s="63"/>
    </row>
    <row r="47" spans="1:15" s="67" customFormat="1" ht="15.75" x14ac:dyDescent="0.2">
      <c r="A47" s="79"/>
      <c r="B47" s="79">
        <v>18011000</v>
      </c>
      <c r="C47" s="79" t="s">
        <v>207</v>
      </c>
      <c r="D47" s="22">
        <v>1000</v>
      </c>
      <c r="E47" s="22">
        <v>1000</v>
      </c>
      <c r="F47" s="22">
        <v>0</v>
      </c>
      <c r="G47" s="19">
        <v>0</v>
      </c>
      <c r="H47" s="19">
        <f t="shared" si="1"/>
        <v>0</v>
      </c>
      <c r="I47" s="24"/>
      <c r="J47" s="24"/>
      <c r="K47" s="23"/>
      <c r="L47" s="63"/>
    </row>
    <row r="48" spans="1:15" s="67" customFormat="1" ht="15.75" x14ac:dyDescent="0.2">
      <c r="A48" s="79"/>
      <c r="B48" s="79">
        <v>18011100</v>
      </c>
      <c r="C48" s="77" t="s">
        <v>32</v>
      </c>
      <c r="D48" s="22">
        <v>100000</v>
      </c>
      <c r="E48" s="22">
        <v>75000</v>
      </c>
      <c r="F48" s="22">
        <v>76955.63</v>
      </c>
      <c r="G48" s="19">
        <f t="shared" si="3"/>
        <v>76.955630000000014</v>
      </c>
      <c r="H48" s="19">
        <f t="shared" si="1"/>
        <v>102.60750666666667</v>
      </c>
      <c r="I48" s="24"/>
      <c r="J48" s="24"/>
      <c r="K48" s="23"/>
      <c r="L48" s="63"/>
    </row>
    <row r="49" spans="1:12" s="66" customFormat="1" ht="15.75" x14ac:dyDescent="0.2">
      <c r="A49" s="17"/>
      <c r="B49" s="17">
        <v>18030000</v>
      </c>
      <c r="C49" s="78" t="s">
        <v>33</v>
      </c>
      <c r="D49" s="18">
        <f>D50+D51</f>
        <v>75000</v>
      </c>
      <c r="E49" s="18">
        <f t="shared" ref="E49:F49" si="9">E50+E51</f>
        <v>50500</v>
      </c>
      <c r="F49" s="18">
        <f t="shared" si="9"/>
        <v>77020.28</v>
      </c>
      <c r="G49" s="19">
        <f t="shared" si="3"/>
        <v>102.69370666666666</v>
      </c>
      <c r="H49" s="19">
        <f t="shared" si="1"/>
        <v>152.51540594059406</v>
      </c>
      <c r="I49" s="20"/>
      <c r="J49" s="20"/>
      <c r="K49" s="19"/>
      <c r="L49" s="64"/>
    </row>
    <row r="50" spans="1:12" s="67" customFormat="1" ht="31.5" x14ac:dyDescent="0.2">
      <c r="A50" s="79"/>
      <c r="B50" s="79">
        <v>18030100</v>
      </c>
      <c r="C50" s="77" t="s">
        <v>176</v>
      </c>
      <c r="D50" s="22">
        <v>50000</v>
      </c>
      <c r="E50" s="22">
        <v>30000</v>
      </c>
      <c r="F50" s="22">
        <v>48422</v>
      </c>
      <c r="G50" s="19">
        <f t="shared" si="3"/>
        <v>96.843999999999994</v>
      </c>
      <c r="H50" s="19">
        <f t="shared" si="1"/>
        <v>161.40666666666667</v>
      </c>
      <c r="I50" s="24"/>
      <c r="J50" s="24"/>
      <c r="K50" s="23"/>
      <c r="L50" s="63"/>
    </row>
    <row r="51" spans="1:12" s="67" customFormat="1" ht="15.75" x14ac:dyDescent="0.2">
      <c r="A51" s="79"/>
      <c r="B51" s="79">
        <v>18030200</v>
      </c>
      <c r="C51" s="77" t="s">
        <v>34</v>
      </c>
      <c r="D51" s="22">
        <v>25000</v>
      </c>
      <c r="E51" s="22">
        <v>20500</v>
      </c>
      <c r="F51" s="22">
        <v>28598.28</v>
      </c>
      <c r="G51" s="19">
        <f t="shared" si="3"/>
        <v>114.39312</v>
      </c>
      <c r="H51" s="19">
        <f t="shared" si="1"/>
        <v>139.50380487804875</v>
      </c>
      <c r="I51" s="24"/>
      <c r="J51" s="24"/>
      <c r="K51" s="23"/>
      <c r="L51" s="63"/>
    </row>
    <row r="52" spans="1:12" s="66" customFormat="1" ht="15.75" x14ac:dyDescent="0.2">
      <c r="A52" s="17"/>
      <c r="B52" s="17">
        <v>18050000</v>
      </c>
      <c r="C52" s="78" t="s">
        <v>35</v>
      </c>
      <c r="D52" s="18">
        <f>D53+D54+D55</f>
        <v>39700000</v>
      </c>
      <c r="E52" s="18">
        <f t="shared" ref="E52:F52" si="10">E53+E54+E55</f>
        <v>28888250</v>
      </c>
      <c r="F52" s="18">
        <f t="shared" si="10"/>
        <v>34245391.229999997</v>
      </c>
      <c r="G52" s="19">
        <f t="shared" si="3"/>
        <v>86.260431309823673</v>
      </c>
      <c r="H52" s="19">
        <f t="shared" si="1"/>
        <v>118.54436052720396</v>
      </c>
      <c r="I52" s="20"/>
      <c r="J52" s="20"/>
      <c r="K52" s="19"/>
      <c r="L52" s="64"/>
    </row>
    <row r="53" spans="1:12" s="67" customFormat="1" ht="15.75" x14ac:dyDescent="0.2">
      <c r="A53" s="79"/>
      <c r="B53" s="79">
        <v>18050300</v>
      </c>
      <c r="C53" s="77" t="s">
        <v>36</v>
      </c>
      <c r="D53" s="22">
        <v>6600000</v>
      </c>
      <c r="E53" s="22">
        <v>5238250</v>
      </c>
      <c r="F53" s="22">
        <v>6461062.7699999996</v>
      </c>
      <c r="G53" s="19">
        <f t="shared" si="3"/>
        <v>97.894890454545447</v>
      </c>
      <c r="H53" s="19">
        <f t="shared" si="1"/>
        <v>123.34391772061279</v>
      </c>
      <c r="I53" s="24"/>
      <c r="J53" s="24"/>
      <c r="K53" s="23"/>
      <c r="L53" s="63"/>
    </row>
    <row r="54" spans="1:12" s="67" customFormat="1" ht="15.75" x14ac:dyDescent="0.2">
      <c r="A54" s="79"/>
      <c r="B54" s="79">
        <v>18050400</v>
      </c>
      <c r="C54" s="77" t="s">
        <v>37</v>
      </c>
      <c r="D54" s="22">
        <v>31900000</v>
      </c>
      <c r="E54" s="22">
        <v>22900000</v>
      </c>
      <c r="F54" s="22">
        <v>26640732.66</v>
      </c>
      <c r="G54" s="19">
        <f t="shared" si="3"/>
        <v>83.513268526645774</v>
      </c>
      <c r="H54" s="19">
        <f t="shared" si="1"/>
        <v>116.33507711790394</v>
      </c>
      <c r="I54" s="24"/>
      <c r="J54" s="24"/>
      <c r="K54" s="23"/>
      <c r="L54" s="63"/>
    </row>
    <row r="55" spans="1:12" s="67" customFormat="1" ht="84" customHeight="1" x14ac:dyDescent="0.2">
      <c r="A55" s="79"/>
      <c r="B55" s="79">
        <v>18050500</v>
      </c>
      <c r="C55" s="77" t="s">
        <v>38</v>
      </c>
      <c r="D55" s="22">
        <v>1200000</v>
      </c>
      <c r="E55" s="22">
        <v>750000</v>
      </c>
      <c r="F55" s="22">
        <v>1143595.8</v>
      </c>
      <c r="G55" s="19">
        <f t="shared" si="3"/>
        <v>95.29965</v>
      </c>
      <c r="H55" s="19">
        <f t="shared" si="1"/>
        <v>152.47944000000001</v>
      </c>
      <c r="I55" s="24"/>
      <c r="J55" s="24"/>
      <c r="K55" s="23"/>
      <c r="L55" s="63"/>
    </row>
    <row r="56" spans="1:12" s="66" customFormat="1" ht="15.75" x14ac:dyDescent="0.2">
      <c r="A56" s="17"/>
      <c r="B56" s="17">
        <v>19000000</v>
      </c>
      <c r="C56" s="17" t="s">
        <v>70</v>
      </c>
      <c r="D56" s="18"/>
      <c r="E56" s="18"/>
      <c r="F56" s="18"/>
      <c r="G56" s="19"/>
      <c r="H56" s="19"/>
      <c r="I56" s="20">
        <f>I57</f>
        <v>60000</v>
      </c>
      <c r="J56" s="20">
        <f t="shared" ref="J56" si="11">J57</f>
        <v>53315.32</v>
      </c>
      <c r="K56" s="19">
        <f>+J56/I56*100</f>
        <v>88.858866666666671</v>
      </c>
      <c r="L56" s="64"/>
    </row>
    <row r="57" spans="1:12" s="67" customFormat="1" ht="15.75" x14ac:dyDescent="0.2">
      <c r="A57" s="79"/>
      <c r="B57" s="79">
        <v>19010000</v>
      </c>
      <c r="C57" s="79" t="s">
        <v>71</v>
      </c>
      <c r="D57" s="22"/>
      <c r="E57" s="22"/>
      <c r="F57" s="22"/>
      <c r="G57" s="19"/>
      <c r="H57" s="19"/>
      <c r="I57" s="24">
        <f>I58+I59+I60</f>
        <v>60000</v>
      </c>
      <c r="J57" s="24">
        <f t="shared" ref="J57" si="12">J58+J59+J60</f>
        <v>53315.32</v>
      </c>
      <c r="K57" s="23">
        <f>+J57/I57*100</f>
        <v>88.858866666666671</v>
      </c>
      <c r="L57" s="63"/>
    </row>
    <row r="58" spans="1:12" s="67" customFormat="1" ht="90" customHeight="1" x14ac:dyDescent="0.2">
      <c r="A58" s="79"/>
      <c r="B58" s="79">
        <v>19010100</v>
      </c>
      <c r="C58" s="77" t="s">
        <v>72</v>
      </c>
      <c r="D58" s="22"/>
      <c r="E58" s="22"/>
      <c r="F58" s="22"/>
      <c r="G58" s="19"/>
      <c r="H58" s="19"/>
      <c r="I58" s="22">
        <v>50000</v>
      </c>
      <c r="J58" s="22">
        <v>39241.96</v>
      </c>
      <c r="K58" s="23">
        <f t="shared" ref="K58:K59" si="13">+J58/I58*100</f>
        <v>78.483919999999998</v>
      </c>
      <c r="L58" s="63"/>
    </row>
    <row r="59" spans="1:12" s="67" customFormat="1" ht="37.5" customHeight="1" x14ac:dyDescent="0.2">
      <c r="A59" s="79"/>
      <c r="B59" s="79">
        <v>19010200</v>
      </c>
      <c r="C59" s="77" t="s">
        <v>73</v>
      </c>
      <c r="D59" s="22"/>
      <c r="E59" s="22"/>
      <c r="F59" s="22"/>
      <c r="G59" s="19"/>
      <c r="H59" s="19"/>
      <c r="I59" s="22">
        <v>10000</v>
      </c>
      <c r="J59" s="22">
        <v>13525.11</v>
      </c>
      <c r="K59" s="23">
        <f t="shared" si="13"/>
        <v>135.25110000000001</v>
      </c>
      <c r="L59" s="63"/>
    </row>
    <row r="60" spans="1:12" s="67" customFormat="1" ht="68.25" customHeight="1" x14ac:dyDescent="0.2">
      <c r="A60" s="79"/>
      <c r="B60" s="79">
        <v>19010300</v>
      </c>
      <c r="C60" s="77" t="s">
        <v>74</v>
      </c>
      <c r="D60" s="22"/>
      <c r="E60" s="22"/>
      <c r="F60" s="22"/>
      <c r="G60" s="19"/>
      <c r="H60" s="19"/>
      <c r="I60" s="22">
        <v>0</v>
      </c>
      <c r="J60" s="22">
        <v>548.25</v>
      </c>
      <c r="K60" s="23"/>
      <c r="L60" s="63"/>
    </row>
    <row r="61" spans="1:12" s="66" customFormat="1" ht="15.75" x14ac:dyDescent="0.2">
      <c r="A61" s="17"/>
      <c r="B61" s="17">
        <v>20000000</v>
      </c>
      <c r="C61" s="78" t="s">
        <v>39</v>
      </c>
      <c r="D61" s="18">
        <f>D62+D70+D82</f>
        <v>5928632</v>
      </c>
      <c r="E61" s="18">
        <f>E62+E70+E82</f>
        <v>4466782</v>
      </c>
      <c r="F61" s="18">
        <f>F62+F70+F82</f>
        <v>5426729.4800000004</v>
      </c>
      <c r="G61" s="19">
        <f t="shared" si="3"/>
        <v>91.534260854780669</v>
      </c>
      <c r="H61" s="19">
        <f t="shared" si="1"/>
        <v>121.49080658066592</v>
      </c>
      <c r="I61" s="20">
        <f>I62+I70+I82+I87</f>
        <v>5317200</v>
      </c>
      <c r="J61" s="20">
        <f t="shared" ref="J61" si="14">J62+J70+J82+J87</f>
        <v>8780249.6399999987</v>
      </c>
      <c r="K61" s="19">
        <f>+J61/I61*100</f>
        <v>165.12919656962308</v>
      </c>
      <c r="L61" s="64"/>
    </row>
    <row r="62" spans="1:12" s="66" customFormat="1" ht="31.5" x14ac:dyDescent="0.2">
      <c r="A62" s="17"/>
      <c r="B62" s="17">
        <v>21000000</v>
      </c>
      <c r="C62" s="78" t="s">
        <v>40</v>
      </c>
      <c r="D62" s="18">
        <f>D65+D63</f>
        <v>84000</v>
      </c>
      <c r="E62" s="18">
        <f>E65+E63</f>
        <v>62000</v>
      </c>
      <c r="F62" s="18">
        <f>F65+F63</f>
        <v>107941.2</v>
      </c>
      <c r="G62" s="19">
        <f t="shared" si="3"/>
        <v>128.50142857142856</v>
      </c>
      <c r="H62" s="19">
        <f t="shared" si="1"/>
        <v>174.09870967741935</v>
      </c>
      <c r="I62" s="20">
        <f>I69</f>
        <v>0</v>
      </c>
      <c r="J62" s="20">
        <f t="shared" ref="J62" si="15">J69</f>
        <v>18822.41</v>
      </c>
      <c r="K62" s="19">
        <v>0</v>
      </c>
      <c r="L62" s="64"/>
    </row>
    <row r="63" spans="1:12" s="66" customFormat="1" ht="117" customHeight="1" x14ac:dyDescent="0.2">
      <c r="A63" s="17"/>
      <c r="B63" s="17">
        <v>21010000</v>
      </c>
      <c r="C63" s="78" t="s">
        <v>220</v>
      </c>
      <c r="D63" s="18">
        <f>+D64</f>
        <v>0</v>
      </c>
      <c r="E63" s="18">
        <f>+E64</f>
        <v>0</v>
      </c>
      <c r="F63" s="18">
        <f>+F64</f>
        <v>39738</v>
      </c>
      <c r="G63" s="19" t="e">
        <f t="shared" si="3"/>
        <v>#DIV/0!</v>
      </c>
      <c r="H63" s="19">
        <f t="shared" si="1"/>
        <v>0</v>
      </c>
      <c r="I63" s="20"/>
      <c r="J63" s="20"/>
      <c r="K63" s="19"/>
      <c r="L63" s="64"/>
    </row>
    <row r="64" spans="1:12" s="66" customFormat="1" ht="47.25" x14ac:dyDescent="0.2">
      <c r="A64" s="17"/>
      <c r="B64" s="79">
        <v>21010300</v>
      </c>
      <c r="C64" s="77" t="s">
        <v>221</v>
      </c>
      <c r="D64" s="22">
        <v>0</v>
      </c>
      <c r="E64" s="22">
        <v>0</v>
      </c>
      <c r="F64" s="22">
        <v>39738</v>
      </c>
      <c r="G64" s="19"/>
      <c r="H64" s="19">
        <f t="shared" si="1"/>
        <v>0</v>
      </c>
      <c r="I64" s="20"/>
      <c r="J64" s="20"/>
      <c r="K64" s="19"/>
      <c r="L64" s="64"/>
    </row>
    <row r="65" spans="1:12" s="66" customFormat="1" ht="15.75" x14ac:dyDescent="0.2">
      <c r="A65" s="17"/>
      <c r="B65" s="17">
        <v>21080000</v>
      </c>
      <c r="C65" s="78" t="s">
        <v>41</v>
      </c>
      <c r="D65" s="18">
        <f>D67+D68</f>
        <v>84000</v>
      </c>
      <c r="E65" s="18">
        <f t="shared" ref="E65" si="16">E67+E68</f>
        <v>62000</v>
      </c>
      <c r="F65" s="18">
        <f>F67+F68+F66</f>
        <v>68203.199999999997</v>
      </c>
      <c r="G65" s="19">
        <f t="shared" si="3"/>
        <v>81.194285714285712</v>
      </c>
      <c r="H65" s="19">
        <f t="shared" si="1"/>
        <v>110.00516129032259</v>
      </c>
      <c r="I65" s="20"/>
      <c r="J65" s="20"/>
      <c r="K65" s="19"/>
      <c r="L65" s="64"/>
    </row>
    <row r="66" spans="1:12" s="66" customFormat="1" ht="15.75" x14ac:dyDescent="0.2">
      <c r="A66" s="17"/>
      <c r="B66" s="79">
        <v>21080500</v>
      </c>
      <c r="C66" s="77" t="s">
        <v>218</v>
      </c>
      <c r="D66" s="22">
        <v>0</v>
      </c>
      <c r="E66" s="22">
        <v>0</v>
      </c>
      <c r="F66" s="22">
        <v>102</v>
      </c>
      <c r="G66" s="19"/>
      <c r="H66" s="19"/>
      <c r="I66" s="20"/>
      <c r="J66" s="20"/>
      <c r="K66" s="19"/>
      <c r="L66" s="64"/>
    </row>
    <row r="67" spans="1:12" s="67" customFormat="1" ht="19.5" customHeight="1" x14ac:dyDescent="0.2">
      <c r="A67" s="79"/>
      <c r="B67" s="79">
        <v>21081100</v>
      </c>
      <c r="C67" s="77" t="s">
        <v>42</v>
      </c>
      <c r="D67" s="22">
        <v>74000</v>
      </c>
      <c r="E67" s="22">
        <v>55000</v>
      </c>
      <c r="F67" s="22">
        <v>68101.2</v>
      </c>
      <c r="G67" s="19">
        <f t="shared" si="3"/>
        <v>92.028648648648641</v>
      </c>
      <c r="H67" s="19">
        <f t="shared" si="1"/>
        <v>123.82036363636364</v>
      </c>
      <c r="I67" s="24"/>
      <c r="J67" s="24"/>
      <c r="K67" s="19"/>
      <c r="L67" s="63"/>
    </row>
    <row r="68" spans="1:12" s="67" customFormat="1" ht="52.5" customHeight="1" x14ac:dyDescent="0.2">
      <c r="A68" s="79"/>
      <c r="B68" s="79">
        <v>21081500</v>
      </c>
      <c r="C68" s="77" t="s">
        <v>43</v>
      </c>
      <c r="D68" s="22">
        <v>10000</v>
      </c>
      <c r="E68" s="22">
        <v>7000</v>
      </c>
      <c r="F68" s="22">
        <v>0</v>
      </c>
      <c r="G68" s="19">
        <f t="shared" si="3"/>
        <v>0</v>
      </c>
      <c r="H68" s="19">
        <f t="shared" si="1"/>
        <v>0</v>
      </c>
      <c r="I68" s="24"/>
      <c r="J68" s="24"/>
      <c r="K68" s="19"/>
      <c r="L68" s="63"/>
    </row>
    <row r="69" spans="1:12" s="67" customFormat="1" ht="53.25" customHeight="1" x14ac:dyDescent="0.2">
      <c r="A69" s="79"/>
      <c r="B69" s="79">
        <v>21110000</v>
      </c>
      <c r="C69" s="77" t="s">
        <v>195</v>
      </c>
      <c r="D69" s="22"/>
      <c r="E69" s="22"/>
      <c r="F69" s="22"/>
      <c r="G69" s="19"/>
      <c r="H69" s="19"/>
      <c r="I69" s="22">
        <v>0</v>
      </c>
      <c r="J69" s="22">
        <v>18822.41</v>
      </c>
      <c r="K69" s="19"/>
      <c r="L69" s="63"/>
    </row>
    <row r="70" spans="1:12" s="66" customFormat="1" ht="44.25" customHeight="1" x14ac:dyDescent="0.2">
      <c r="A70" s="17"/>
      <c r="B70" s="17">
        <v>22000000</v>
      </c>
      <c r="C70" s="78" t="s">
        <v>44</v>
      </c>
      <c r="D70" s="18">
        <f>D71+D76+D78+D81</f>
        <v>5581100</v>
      </c>
      <c r="E70" s="18">
        <f>E71+E76+E78+E81</f>
        <v>4143250</v>
      </c>
      <c r="F70" s="18">
        <f>F71+F76+F78+F81</f>
        <v>5022024.9700000007</v>
      </c>
      <c r="G70" s="19">
        <f t="shared" si="3"/>
        <v>89.982708964182706</v>
      </c>
      <c r="H70" s="19">
        <f t="shared" si="1"/>
        <v>121.20979834670851</v>
      </c>
      <c r="I70" s="20"/>
      <c r="J70" s="20"/>
      <c r="K70" s="19"/>
      <c r="L70" s="64"/>
    </row>
    <row r="71" spans="1:12" s="66" customFormat="1" ht="28.5" customHeight="1" x14ac:dyDescent="0.2">
      <c r="A71" s="17"/>
      <c r="B71" s="17">
        <v>22010000</v>
      </c>
      <c r="C71" s="78" t="s">
        <v>45</v>
      </c>
      <c r="D71" s="18">
        <f>D72+D73+D74+D75</f>
        <v>4005000</v>
      </c>
      <c r="E71" s="18">
        <f t="shared" ref="E71" si="17">E72+E73+E74+E75</f>
        <v>3007500</v>
      </c>
      <c r="F71" s="18">
        <f>F72+F73+F74+F75</f>
        <v>3609107.06</v>
      </c>
      <c r="G71" s="19">
        <f t="shared" si="3"/>
        <v>90.115032709113606</v>
      </c>
      <c r="H71" s="19">
        <f t="shared" si="1"/>
        <v>120.00355976724855</v>
      </c>
      <c r="I71" s="20"/>
      <c r="J71" s="20"/>
      <c r="K71" s="19"/>
      <c r="L71" s="64"/>
    </row>
    <row r="72" spans="1:12" s="67" customFormat="1" ht="47.25" x14ac:dyDescent="0.2">
      <c r="A72" s="79"/>
      <c r="B72" s="79">
        <v>22010300</v>
      </c>
      <c r="C72" s="77" t="s">
        <v>46</v>
      </c>
      <c r="D72" s="22">
        <v>20000</v>
      </c>
      <c r="E72" s="22">
        <v>15000</v>
      </c>
      <c r="F72" s="22">
        <v>9450</v>
      </c>
      <c r="G72" s="19">
        <f t="shared" si="3"/>
        <v>47.25</v>
      </c>
      <c r="H72" s="19">
        <f t="shared" si="1"/>
        <v>63</v>
      </c>
      <c r="I72" s="24"/>
      <c r="J72" s="24"/>
      <c r="K72" s="19"/>
      <c r="L72" s="63"/>
    </row>
    <row r="73" spans="1:12" s="67" customFormat="1" ht="21" customHeight="1" x14ac:dyDescent="0.2">
      <c r="A73" s="79"/>
      <c r="B73" s="79">
        <v>22012500</v>
      </c>
      <c r="C73" s="77" t="s">
        <v>47</v>
      </c>
      <c r="D73" s="22">
        <v>3600000</v>
      </c>
      <c r="E73" s="22">
        <v>2700000</v>
      </c>
      <c r="F73" s="22">
        <v>3321857.06</v>
      </c>
      <c r="G73" s="19">
        <f t="shared" si="3"/>
        <v>92.273807222222231</v>
      </c>
      <c r="H73" s="19">
        <f t="shared" si="1"/>
        <v>123.03174296296298</v>
      </c>
      <c r="I73" s="24"/>
      <c r="J73" s="24"/>
      <c r="K73" s="19"/>
      <c r="L73" s="63"/>
    </row>
    <row r="74" spans="1:12" s="67" customFormat="1" ht="42.75" customHeight="1" x14ac:dyDescent="0.2">
      <c r="A74" s="79"/>
      <c r="B74" s="79">
        <v>22012600</v>
      </c>
      <c r="C74" s="77" t="s">
        <v>48</v>
      </c>
      <c r="D74" s="22">
        <v>380000</v>
      </c>
      <c r="E74" s="22">
        <v>290000</v>
      </c>
      <c r="F74" s="22">
        <v>277800</v>
      </c>
      <c r="G74" s="19">
        <f t="shared" si="3"/>
        <v>73.10526315789474</v>
      </c>
      <c r="H74" s="19">
        <f t="shared" si="1"/>
        <v>95.793103448275858</v>
      </c>
      <c r="I74" s="24"/>
      <c r="J74" s="24"/>
      <c r="K74" s="19"/>
      <c r="L74" s="63"/>
    </row>
    <row r="75" spans="1:12" s="67" customFormat="1" ht="106.5" customHeight="1" x14ac:dyDescent="0.2">
      <c r="A75" s="79"/>
      <c r="B75" s="79">
        <v>22012900</v>
      </c>
      <c r="C75" s="77" t="s">
        <v>179</v>
      </c>
      <c r="D75" s="22">
        <v>5000</v>
      </c>
      <c r="E75" s="22">
        <v>2500</v>
      </c>
      <c r="F75" s="22">
        <v>0</v>
      </c>
      <c r="G75" s="19">
        <f t="shared" si="3"/>
        <v>0</v>
      </c>
      <c r="H75" s="19">
        <f t="shared" si="1"/>
        <v>0</v>
      </c>
      <c r="I75" s="24"/>
      <c r="J75" s="24"/>
      <c r="K75" s="19"/>
      <c r="L75" s="63"/>
    </row>
    <row r="76" spans="1:12" s="66" customFormat="1" ht="60.75" customHeight="1" x14ac:dyDescent="0.2">
      <c r="A76" s="17"/>
      <c r="B76" s="17">
        <v>22080000</v>
      </c>
      <c r="C76" s="78" t="s">
        <v>49</v>
      </c>
      <c r="D76" s="18">
        <f>D77</f>
        <v>1480000</v>
      </c>
      <c r="E76" s="18">
        <f t="shared" ref="E76:F76" si="18">E77</f>
        <v>1070000</v>
      </c>
      <c r="F76" s="18">
        <f t="shared" si="18"/>
        <v>1335135.81</v>
      </c>
      <c r="G76" s="19">
        <f t="shared" si="3"/>
        <v>90.211879054054052</v>
      </c>
      <c r="H76" s="19">
        <f t="shared" si="1"/>
        <v>124.77904766355141</v>
      </c>
      <c r="I76" s="20"/>
      <c r="J76" s="20"/>
      <c r="K76" s="19"/>
      <c r="L76" s="64"/>
    </row>
    <row r="77" spans="1:12" s="67" customFormat="1" ht="54.75" customHeight="1" x14ac:dyDescent="0.2">
      <c r="A77" s="79"/>
      <c r="B77" s="79">
        <v>22080400</v>
      </c>
      <c r="C77" s="77" t="s">
        <v>50</v>
      </c>
      <c r="D77" s="22">
        <v>1480000</v>
      </c>
      <c r="E77" s="22">
        <v>1070000</v>
      </c>
      <c r="F77" s="22">
        <v>1335135.81</v>
      </c>
      <c r="G77" s="19">
        <f t="shared" si="3"/>
        <v>90.211879054054052</v>
      </c>
      <c r="H77" s="19">
        <f t="shared" si="1"/>
        <v>124.77904766355141</v>
      </c>
      <c r="I77" s="24"/>
      <c r="J77" s="24"/>
      <c r="K77" s="19"/>
      <c r="L77" s="63"/>
    </row>
    <row r="78" spans="1:12" s="66" customFormat="1" ht="15.75" x14ac:dyDescent="0.2">
      <c r="A78" s="17"/>
      <c r="B78" s="17">
        <v>22090000</v>
      </c>
      <c r="C78" s="78" t="s">
        <v>51</v>
      </c>
      <c r="D78" s="18">
        <f>D79+D80</f>
        <v>95000</v>
      </c>
      <c r="E78" s="18">
        <f>E79+E80</f>
        <v>65250</v>
      </c>
      <c r="F78" s="18">
        <f>F79+F80</f>
        <v>76326.899999999994</v>
      </c>
      <c r="G78" s="19">
        <f t="shared" si="3"/>
        <v>80.344105263157886</v>
      </c>
      <c r="H78" s="19">
        <f t="shared" si="1"/>
        <v>116.97609195402299</v>
      </c>
      <c r="I78" s="20"/>
      <c r="J78" s="20"/>
      <c r="K78" s="19"/>
      <c r="L78" s="64"/>
    </row>
    <row r="79" spans="1:12" s="67" customFormat="1" ht="66.75" customHeight="1" x14ac:dyDescent="0.2">
      <c r="A79" s="79"/>
      <c r="B79" s="79">
        <v>22090100</v>
      </c>
      <c r="C79" s="77" t="s">
        <v>52</v>
      </c>
      <c r="D79" s="22">
        <v>80000</v>
      </c>
      <c r="E79" s="22">
        <v>55000</v>
      </c>
      <c r="F79" s="22">
        <v>68438.899999999994</v>
      </c>
      <c r="G79" s="19">
        <f t="shared" si="3"/>
        <v>85.548624999999987</v>
      </c>
      <c r="H79" s="19">
        <f t="shared" si="1"/>
        <v>124.43436363636363</v>
      </c>
      <c r="I79" s="24"/>
      <c r="J79" s="24"/>
      <c r="K79" s="19"/>
      <c r="L79" s="63"/>
    </row>
    <row r="80" spans="1:12" s="67" customFormat="1" ht="54" customHeight="1" x14ac:dyDescent="0.2">
      <c r="A80" s="79"/>
      <c r="B80" s="79">
        <v>22090400</v>
      </c>
      <c r="C80" s="77" t="s">
        <v>53</v>
      </c>
      <c r="D80" s="22">
        <v>15000</v>
      </c>
      <c r="E80" s="22">
        <v>10250</v>
      </c>
      <c r="F80" s="22">
        <v>7888</v>
      </c>
      <c r="G80" s="19">
        <f t="shared" ref="G80:G118" si="19">+F80/D80*100</f>
        <v>52.586666666666673</v>
      </c>
      <c r="H80" s="19">
        <f t="shared" ref="H80:H118" si="20">IF(E80=0,0,F80/E80*100)</f>
        <v>76.956097560975607</v>
      </c>
      <c r="I80" s="24"/>
      <c r="J80" s="24"/>
      <c r="K80" s="19"/>
      <c r="L80" s="63"/>
    </row>
    <row r="81" spans="1:12" s="66" customFormat="1" ht="105.75" customHeight="1" x14ac:dyDescent="0.2">
      <c r="A81" s="17"/>
      <c r="B81" s="78">
        <v>22130000</v>
      </c>
      <c r="C81" s="77" t="s">
        <v>194</v>
      </c>
      <c r="D81" s="18">
        <v>1100</v>
      </c>
      <c r="E81" s="18">
        <v>500</v>
      </c>
      <c r="F81" s="18">
        <v>1455.2</v>
      </c>
      <c r="G81" s="19">
        <f t="shared" si="19"/>
        <v>132.29090909090911</v>
      </c>
      <c r="H81" s="19">
        <f t="shared" si="20"/>
        <v>291.04000000000002</v>
      </c>
      <c r="I81" s="20"/>
      <c r="J81" s="20"/>
      <c r="K81" s="19"/>
      <c r="L81" s="64"/>
    </row>
    <row r="82" spans="1:12" s="66" customFormat="1" ht="15.75" x14ac:dyDescent="0.2">
      <c r="A82" s="17"/>
      <c r="B82" s="17">
        <v>24000000</v>
      </c>
      <c r="C82" s="78" t="s">
        <v>54</v>
      </c>
      <c r="D82" s="18">
        <f>+D83</f>
        <v>263532</v>
      </c>
      <c r="E82" s="18">
        <f t="shared" ref="E82:F82" si="21">+E83</f>
        <v>261532</v>
      </c>
      <c r="F82" s="18">
        <f t="shared" si="21"/>
        <v>296763.31</v>
      </c>
      <c r="G82" s="19">
        <f t="shared" si="19"/>
        <v>112.60997146456597</v>
      </c>
      <c r="H82" s="19">
        <f t="shared" si="20"/>
        <v>113.47112781609898</v>
      </c>
      <c r="I82" s="20">
        <f>I83</f>
        <v>0</v>
      </c>
      <c r="J82" s="20">
        <f t="shared" ref="J82" si="22">J83</f>
        <v>6955.85</v>
      </c>
      <c r="K82" s="19">
        <v>0</v>
      </c>
      <c r="L82" s="64"/>
    </row>
    <row r="83" spans="1:12" s="66" customFormat="1" ht="15.75" x14ac:dyDescent="0.2">
      <c r="A83" s="17"/>
      <c r="B83" s="17">
        <v>24060000</v>
      </c>
      <c r="C83" s="78" t="s">
        <v>41</v>
      </c>
      <c r="D83" s="18">
        <f>+D84</f>
        <v>263532</v>
      </c>
      <c r="E83" s="18">
        <f>+E84</f>
        <v>261532</v>
      </c>
      <c r="F83" s="18">
        <f>+F84</f>
        <v>296763.31</v>
      </c>
      <c r="G83" s="19">
        <f t="shared" si="19"/>
        <v>112.60997146456597</v>
      </c>
      <c r="H83" s="19">
        <f t="shared" si="20"/>
        <v>113.47112781609898</v>
      </c>
      <c r="I83" s="20">
        <f>I85</f>
        <v>0</v>
      </c>
      <c r="J83" s="20">
        <f t="shared" ref="J83" si="23">J85</f>
        <v>6955.85</v>
      </c>
      <c r="K83" s="19">
        <v>0</v>
      </c>
      <c r="L83" s="64"/>
    </row>
    <row r="84" spans="1:12" s="67" customFormat="1" ht="15.75" x14ac:dyDescent="0.2">
      <c r="A84" s="79"/>
      <c r="B84" s="79">
        <v>24060300</v>
      </c>
      <c r="C84" s="77" t="s">
        <v>41</v>
      </c>
      <c r="D84" s="22">
        <v>263532</v>
      </c>
      <c r="E84" s="22">
        <v>261532</v>
      </c>
      <c r="F84" s="22">
        <v>296763.31</v>
      </c>
      <c r="G84" s="19">
        <f t="shared" si="19"/>
        <v>112.60997146456597</v>
      </c>
      <c r="H84" s="19">
        <f t="shared" si="20"/>
        <v>113.47112781609898</v>
      </c>
      <c r="I84" s="24"/>
      <c r="J84" s="24"/>
      <c r="K84" s="19"/>
      <c r="L84" s="63"/>
    </row>
    <row r="85" spans="1:12" s="67" customFormat="1" ht="70.5" customHeight="1" x14ac:dyDescent="0.2">
      <c r="A85" s="79"/>
      <c r="B85" s="79">
        <v>24062100</v>
      </c>
      <c r="C85" s="77" t="s">
        <v>75</v>
      </c>
      <c r="D85" s="22"/>
      <c r="E85" s="22"/>
      <c r="F85" s="22"/>
      <c r="G85" s="19"/>
      <c r="H85" s="19"/>
      <c r="I85" s="22">
        <v>0</v>
      </c>
      <c r="J85" s="22">
        <v>6955.85</v>
      </c>
      <c r="K85" s="19">
        <v>0</v>
      </c>
      <c r="L85" s="63"/>
    </row>
    <row r="86" spans="1:12" s="67" customFormat="1" ht="103.5" hidden="1" customHeight="1" x14ac:dyDescent="0.2">
      <c r="A86" s="79"/>
      <c r="B86" s="79">
        <v>24062200</v>
      </c>
      <c r="C86" s="77" t="s">
        <v>180</v>
      </c>
      <c r="D86" s="22"/>
      <c r="E86" s="22"/>
      <c r="F86" s="22"/>
      <c r="G86" s="19"/>
      <c r="H86" s="19">
        <f t="shared" si="20"/>
        <v>0</v>
      </c>
      <c r="I86" s="24"/>
      <c r="J86" s="24"/>
      <c r="K86" s="19"/>
      <c r="L86" s="63"/>
    </row>
    <row r="87" spans="1:12" s="66" customFormat="1" ht="15.75" x14ac:dyDescent="0.2">
      <c r="A87" s="17"/>
      <c r="B87" s="17">
        <v>25000000</v>
      </c>
      <c r="C87" s="78" t="s">
        <v>76</v>
      </c>
      <c r="D87" s="18"/>
      <c r="E87" s="18"/>
      <c r="F87" s="18"/>
      <c r="G87" s="19"/>
      <c r="H87" s="19"/>
      <c r="I87" s="18">
        <f>I88+I92</f>
        <v>5317200</v>
      </c>
      <c r="J87" s="18">
        <f>J88+J92</f>
        <v>8754471.379999999</v>
      </c>
      <c r="K87" s="19">
        <f>+J87/I87*100</f>
        <v>164.64438764763406</v>
      </c>
      <c r="L87" s="64"/>
    </row>
    <row r="88" spans="1:12" s="66" customFormat="1" ht="57" customHeight="1" x14ac:dyDescent="0.2">
      <c r="A88" s="17"/>
      <c r="B88" s="17">
        <v>25010000</v>
      </c>
      <c r="C88" s="78" t="s">
        <v>77</v>
      </c>
      <c r="D88" s="18"/>
      <c r="E88" s="18"/>
      <c r="F88" s="18"/>
      <c r="G88" s="19"/>
      <c r="H88" s="19"/>
      <c r="I88" s="18">
        <f>I89+I90+I91</f>
        <v>5317200</v>
      </c>
      <c r="J88" s="18">
        <f t="shared" ref="J88" si="24">J89+J90+J91</f>
        <v>2324914.61</v>
      </c>
      <c r="K88" s="19">
        <f>+J88/I88*100</f>
        <v>43.724415293763627</v>
      </c>
      <c r="L88" s="64"/>
    </row>
    <row r="89" spans="1:12" s="67" customFormat="1" ht="37.5" customHeight="1" x14ac:dyDescent="0.2">
      <c r="A89" s="79"/>
      <c r="B89" s="79">
        <v>25010100</v>
      </c>
      <c r="C89" s="77" t="s">
        <v>78</v>
      </c>
      <c r="D89" s="22"/>
      <c r="E89" s="22"/>
      <c r="F89" s="22"/>
      <c r="G89" s="19"/>
      <c r="H89" s="19"/>
      <c r="I89" s="22">
        <v>5312200</v>
      </c>
      <c r="J89" s="22">
        <v>2319134.61</v>
      </c>
      <c r="K89" s="23">
        <f>+J89/I89*100</f>
        <v>43.656763864312339</v>
      </c>
      <c r="L89" s="63"/>
    </row>
    <row r="90" spans="1:12" s="67" customFormat="1" ht="51" customHeight="1" x14ac:dyDescent="0.2">
      <c r="A90" s="79"/>
      <c r="B90" s="79">
        <v>25010300</v>
      </c>
      <c r="C90" s="77" t="s">
        <v>79</v>
      </c>
      <c r="D90" s="22"/>
      <c r="E90" s="22"/>
      <c r="F90" s="22"/>
      <c r="G90" s="19"/>
      <c r="H90" s="19"/>
      <c r="I90" s="22">
        <v>0</v>
      </c>
      <c r="J90" s="22">
        <v>5340</v>
      </c>
      <c r="K90" s="23">
        <v>0</v>
      </c>
      <c r="L90" s="63"/>
    </row>
    <row r="91" spans="1:12" s="67" customFormat="1" ht="57.75" customHeight="1" x14ac:dyDescent="0.2">
      <c r="A91" s="79"/>
      <c r="B91" s="79">
        <v>25010400</v>
      </c>
      <c r="C91" s="77" t="s">
        <v>182</v>
      </c>
      <c r="D91" s="22"/>
      <c r="E91" s="22"/>
      <c r="F91" s="22"/>
      <c r="G91" s="19"/>
      <c r="H91" s="19"/>
      <c r="I91" s="22">
        <v>5000</v>
      </c>
      <c r="J91" s="22">
        <v>440</v>
      </c>
      <c r="K91" s="23">
        <f>+J91/I91*100</f>
        <v>8.7999999999999989</v>
      </c>
      <c r="L91" s="63"/>
    </row>
    <row r="92" spans="1:12" s="66" customFormat="1" ht="36.75" customHeight="1" x14ac:dyDescent="0.2">
      <c r="A92" s="17"/>
      <c r="B92" s="17">
        <v>25020000</v>
      </c>
      <c r="C92" s="78" t="s">
        <v>80</v>
      </c>
      <c r="D92" s="18"/>
      <c r="E92" s="18"/>
      <c r="F92" s="18"/>
      <c r="G92" s="19"/>
      <c r="H92" s="19"/>
      <c r="I92" s="18">
        <v>0</v>
      </c>
      <c r="J92" s="18">
        <f>J93</f>
        <v>6429556.7699999996</v>
      </c>
      <c r="K92" s="19">
        <v>0</v>
      </c>
      <c r="L92" s="64"/>
    </row>
    <row r="93" spans="1:12" s="67" customFormat="1" ht="15.75" x14ac:dyDescent="0.2">
      <c r="A93" s="79"/>
      <c r="B93" s="79">
        <v>25020100</v>
      </c>
      <c r="C93" s="77" t="s">
        <v>81</v>
      </c>
      <c r="D93" s="22"/>
      <c r="E93" s="22"/>
      <c r="F93" s="22"/>
      <c r="G93" s="19"/>
      <c r="H93" s="19"/>
      <c r="I93" s="22">
        <v>0</v>
      </c>
      <c r="J93" s="22">
        <v>6429556.7699999996</v>
      </c>
      <c r="K93" s="23">
        <v>0</v>
      </c>
      <c r="L93" s="63"/>
    </row>
    <row r="94" spans="1:12" s="66" customFormat="1" ht="15.75" x14ac:dyDescent="0.2">
      <c r="A94" s="17"/>
      <c r="B94" s="17">
        <v>30000000</v>
      </c>
      <c r="C94" s="78" t="s">
        <v>82</v>
      </c>
      <c r="D94" s="18"/>
      <c r="E94" s="18"/>
      <c r="F94" s="18"/>
      <c r="G94" s="19">
        <v>0</v>
      </c>
      <c r="H94" s="19">
        <f t="shared" si="20"/>
        <v>0</v>
      </c>
      <c r="I94" s="18">
        <f>I98</f>
        <v>6400000</v>
      </c>
      <c r="J94" s="18">
        <f t="shared" ref="J94" si="25">J98</f>
        <v>10080887.300000001</v>
      </c>
      <c r="K94" s="19">
        <f>+J94/I94*100</f>
        <v>157.51386406250001</v>
      </c>
      <c r="L94" s="64"/>
    </row>
    <row r="95" spans="1:12" s="67" customFormat="1" ht="15.75" hidden="1" x14ac:dyDescent="0.2">
      <c r="A95" s="79"/>
      <c r="B95" s="79">
        <v>31000000</v>
      </c>
      <c r="C95" s="77" t="s">
        <v>83</v>
      </c>
      <c r="D95" s="22"/>
      <c r="E95" s="22"/>
      <c r="F95" s="22"/>
      <c r="G95" s="19">
        <v>0</v>
      </c>
      <c r="H95" s="19">
        <f t="shared" si="20"/>
        <v>0</v>
      </c>
      <c r="I95" s="22"/>
      <c r="J95" s="22"/>
      <c r="K95" s="19"/>
      <c r="L95" s="63"/>
    </row>
    <row r="96" spans="1:12" s="67" customFormat="1" ht="88.5" hidden="1" customHeight="1" x14ac:dyDescent="0.2">
      <c r="A96" s="79"/>
      <c r="B96" s="79">
        <v>31010000</v>
      </c>
      <c r="C96" s="77" t="s">
        <v>178</v>
      </c>
      <c r="D96" s="22"/>
      <c r="E96" s="22"/>
      <c r="F96" s="22"/>
      <c r="G96" s="19">
        <v>0</v>
      </c>
      <c r="H96" s="19">
        <f t="shared" si="20"/>
        <v>0</v>
      </c>
      <c r="I96" s="22"/>
      <c r="J96" s="22"/>
      <c r="K96" s="23"/>
      <c r="L96" s="63"/>
    </row>
    <row r="97" spans="1:17" s="67" customFormat="1" ht="84.75" hidden="1" customHeight="1" x14ac:dyDescent="0.2">
      <c r="A97" s="79"/>
      <c r="B97" s="79">
        <v>31010200</v>
      </c>
      <c r="C97" s="77" t="s">
        <v>177</v>
      </c>
      <c r="D97" s="22"/>
      <c r="E97" s="22"/>
      <c r="F97" s="22"/>
      <c r="G97" s="19">
        <v>0</v>
      </c>
      <c r="H97" s="19">
        <f t="shared" si="20"/>
        <v>0</v>
      </c>
      <c r="I97" s="22"/>
      <c r="J97" s="22"/>
      <c r="K97" s="23"/>
      <c r="L97" s="63"/>
    </row>
    <row r="98" spans="1:17" s="66" customFormat="1" ht="41.25" customHeight="1" x14ac:dyDescent="0.2">
      <c r="A98" s="17"/>
      <c r="B98" s="17">
        <v>33000000</v>
      </c>
      <c r="C98" s="78" t="s">
        <v>84</v>
      </c>
      <c r="D98" s="18"/>
      <c r="E98" s="18"/>
      <c r="F98" s="18"/>
      <c r="G98" s="19"/>
      <c r="H98" s="19"/>
      <c r="I98" s="18">
        <f>I99</f>
        <v>6400000</v>
      </c>
      <c r="J98" s="18">
        <f t="shared" ref="J98:J99" si="26">J99</f>
        <v>10080887.300000001</v>
      </c>
      <c r="K98" s="19">
        <f>+J98/I98*100</f>
        <v>157.51386406250001</v>
      </c>
      <c r="L98" s="64"/>
    </row>
    <row r="99" spans="1:17" s="66" customFormat="1" ht="15.75" x14ac:dyDescent="0.2">
      <c r="A99" s="17"/>
      <c r="B99" s="17">
        <v>33010000</v>
      </c>
      <c r="C99" s="78" t="s">
        <v>85</v>
      </c>
      <c r="D99" s="18"/>
      <c r="E99" s="18"/>
      <c r="F99" s="18"/>
      <c r="G99" s="19"/>
      <c r="H99" s="19"/>
      <c r="I99" s="18">
        <f>I100</f>
        <v>6400000</v>
      </c>
      <c r="J99" s="18">
        <f t="shared" si="26"/>
        <v>10080887.300000001</v>
      </c>
      <c r="K99" s="19">
        <f>+J99/I99*100</f>
        <v>157.51386406250001</v>
      </c>
      <c r="L99" s="64"/>
    </row>
    <row r="100" spans="1:17" s="67" customFormat="1" ht="85.5" customHeight="1" x14ac:dyDescent="0.2">
      <c r="A100" s="79"/>
      <c r="B100" s="79">
        <v>33010100</v>
      </c>
      <c r="C100" s="77" t="s">
        <v>86</v>
      </c>
      <c r="D100" s="22"/>
      <c r="E100" s="22"/>
      <c r="F100" s="22"/>
      <c r="G100" s="19"/>
      <c r="H100" s="19"/>
      <c r="I100" s="22">
        <v>6400000</v>
      </c>
      <c r="J100" s="22">
        <v>10080887.300000001</v>
      </c>
      <c r="K100" s="23">
        <f>+J100/I100*100</f>
        <v>157.51386406250001</v>
      </c>
      <c r="L100" s="63"/>
    </row>
    <row r="101" spans="1:17" s="66" customFormat="1" ht="15.75" x14ac:dyDescent="0.2">
      <c r="A101" s="17"/>
      <c r="B101" s="17">
        <v>40000000</v>
      </c>
      <c r="C101" s="78" t="s">
        <v>55</v>
      </c>
      <c r="D101" s="18">
        <f>+D102</f>
        <v>132662019</v>
      </c>
      <c r="E101" s="18">
        <f t="shared" ref="E101" si="27">+E102</f>
        <v>101811310</v>
      </c>
      <c r="F101" s="18">
        <f>+F102</f>
        <v>100477641</v>
      </c>
      <c r="G101" s="19">
        <f t="shared" si="19"/>
        <v>75.739568685442677</v>
      </c>
      <c r="H101" s="19">
        <f t="shared" si="20"/>
        <v>98.69005810847537</v>
      </c>
      <c r="I101" s="18">
        <f>+I102</f>
        <v>6031703</v>
      </c>
      <c r="J101" s="18">
        <f>+J102</f>
        <v>1031703</v>
      </c>
      <c r="K101" s="20"/>
      <c r="L101" s="64"/>
    </row>
    <row r="102" spans="1:17" s="66" customFormat="1" ht="15.75" x14ac:dyDescent="0.2">
      <c r="A102" s="17"/>
      <c r="B102" s="17">
        <v>41000000</v>
      </c>
      <c r="C102" s="78" t="s">
        <v>56</v>
      </c>
      <c r="D102" s="18">
        <f>D103+D105+D107+D110</f>
        <v>132662019</v>
      </c>
      <c r="E102" s="18">
        <f>E103+E105+E107+E110</f>
        <v>101811310</v>
      </c>
      <c r="F102" s="18">
        <f>F103+F105+F107+F110</f>
        <v>100477641</v>
      </c>
      <c r="G102" s="19">
        <f t="shared" si="19"/>
        <v>75.739568685442677</v>
      </c>
      <c r="H102" s="19">
        <f t="shared" si="20"/>
        <v>98.69005810847537</v>
      </c>
      <c r="I102" s="18">
        <f>I103+I105+I107+I110</f>
        <v>6031703</v>
      </c>
      <c r="J102" s="18">
        <f>J103+J105+J107+J110</f>
        <v>1031703</v>
      </c>
      <c r="K102" s="20"/>
      <c r="L102" s="65">
        <f t="shared" ref="L102" si="28">L114</f>
        <v>0</v>
      </c>
    </row>
    <row r="103" spans="1:17" s="66" customFormat="1" ht="27.75" customHeight="1" x14ac:dyDescent="0.2">
      <c r="A103" s="17"/>
      <c r="B103" s="17">
        <v>41020000</v>
      </c>
      <c r="C103" s="78" t="s">
        <v>57</v>
      </c>
      <c r="D103" s="18">
        <f>+D104</f>
        <v>28888900</v>
      </c>
      <c r="E103" s="18">
        <f t="shared" ref="E103:F103" si="29">+E104</f>
        <v>21666600</v>
      </c>
      <c r="F103" s="18">
        <f t="shared" si="29"/>
        <v>21666600</v>
      </c>
      <c r="G103" s="19">
        <f t="shared" si="19"/>
        <v>74.999740384715238</v>
      </c>
      <c r="H103" s="19">
        <f t="shared" si="20"/>
        <v>100</v>
      </c>
      <c r="I103" s="20"/>
      <c r="J103" s="20"/>
      <c r="K103" s="19"/>
      <c r="L103" s="64"/>
    </row>
    <row r="104" spans="1:17" s="67" customFormat="1" ht="15.75" x14ac:dyDescent="0.2">
      <c r="A104" s="79"/>
      <c r="B104" s="79">
        <v>41020100</v>
      </c>
      <c r="C104" s="77" t="s">
        <v>58</v>
      </c>
      <c r="D104" s="22">
        <v>28888900</v>
      </c>
      <c r="E104" s="22">
        <v>21666600</v>
      </c>
      <c r="F104" s="22">
        <v>21666600</v>
      </c>
      <c r="G104" s="19">
        <f t="shared" si="19"/>
        <v>74.999740384715238</v>
      </c>
      <c r="H104" s="19">
        <f t="shared" si="20"/>
        <v>100</v>
      </c>
      <c r="I104" s="24"/>
      <c r="J104" s="24"/>
      <c r="K104" s="23"/>
      <c r="L104" s="63"/>
    </row>
    <row r="105" spans="1:17" s="66" customFormat="1" ht="31.5" x14ac:dyDescent="0.2">
      <c r="A105" s="17"/>
      <c r="B105" s="17">
        <v>41030000</v>
      </c>
      <c r="C105" s="78" t="s">
        <v>59</v>
      </c>
      <c r="D105" s="18">
        <f>+D106</f>
        <v>99191300</v>
      </c>
      <c r="E105" s="18">
        <f t="shared" ref="E105" si="30">+E106</f>
        <v>76138400</v>
      </c>
      <c r="F105" s="18">
        <f>+F106</f>
        <v>76138400</v>
      </c>
      <c r="G105" s="19">
        <f t="shared" si="19"/>
        <v>76.759151256208952</v>
      </c>
      <c r="H105" s="19">
        <f t="shared" si="20"/>
        <v>100</v>
      </c>
      <c r="I105" s="20"/>
      <c r="J105" s="20"/>
      <c r="K105" s="19"/>
      <c r="L105" s="64"/>
    </row>
    <row r="106" spans="1:17" s="67" customFormat="1" ht="31.5" x14ac:dyDescent="0.2">
      <c r="A106" s="79"/>
      <c r="B106" s="79">
        <v>41033900</v>
      </c>
      <c r="C106" s="77" t="s">
        <v>60</v>
      </c>
      <c r="D106" s="22">
        <v>99191300</v>
      </c>
      <c r="E106" s="22">
        <v>76138400</v>
      </c>
      <c r="F106" s="22">
        <v>76138400</v>
      </c>
      <c r="G106" s="19">
        <f t="shared" si="19"/>
        <v>76.759151256208952</v>
      </c>
      <c r="H106" s="19">
        <f t="shared" si="20"/>
        <v>100</v>
      </c>
      <c r="I106" s="24"/>
      <c r="J106" s="24"/>
      <c r="K106" s="23"/>
      <c r="L106" s="63"/>
    </row>
    <row r="107" spans="1:17" s="66" customFormat="1" ht="31.5" x14ac:dyDescent="0.2">
      <c r="A107" s="17"/>
      <c r="B107" s="17">
        <v>41040000</v>
      </c>
      <c r="C107" s="78" t="s">
        <v>61</v>
      </c>
      <c r="D107" s="18">
        <f t="shared" ref="D107:E107" si="31">+D109+D108</f>
        <v>191670</v>
      </c>
      <c r="E107" s="18">
        <f t="shared" si="31"/>
        <v>191670</v>
      </c>
      <c r="F107" s="18">
        <f>+F109+F108</f>
        <v>379553</v>
      </c>
      <c r="G107" s="19"/>
      <c r="H107" s="19">
        <f t="shared" si="20"/>
        <v>198.02420827463868</v>
      </c>
      <c r="I107" s="20"/>
      <c r="J107" s="20"/>
      <c r="K107" s="19"/>
      <c r="L107" s="64"/>
    </row>
    <row r="108" spans="1:17" s="67" customFormat="1" ht="15.75" x14ac:dyDescent="0.2">
      <c r="A108" s="79"/>
      <c r="B108" s="79">
        <v>41040400</v>
      </c>
      <c r="C108" s="79" t="s">
        <v>208</v>
      </c>
      <c r="D108" s="22">
        <v>191670</v>
      </c>
      <c r="E108" s="22">
        <v>191670</v>
      </c>
      <c r="F108" s="22">
        <v>379553</v>
      </c>
      <c r="G108" s="19"/>
      <c r="H108" s="19">
        <f t="shared" si="20"/>
        <v>198.02420827463868</v>
      </c>
      <c r="I108" s="24"/>
      <c r="J108" s="24"/>
      <c r="K108" s="23"/>
      <c r="L108" s="63"/>
    </row>
    <row r="109" spans="1:17" s="67" customFormat="1" ht="94.5" hidden="1" x14ac:dyDescent="0.2">
      <c r="A109" s="79"/>
      <c r="B109" s="79">
        <v>41040500</v>
      </c>
      <c r="C109" s="77" t="s">
        <v>181</v>
      </c>
      <c r="D109" s="22"/>
      <c r="E109" s="22"/>
      <c r="F109" s="22"/>
      <c r="G109" s="19"/>
      <c r="H109" s="19">
        <f t="shared" si="20"/>
        <v>0</v>
      </c>
      <c r="I109" s="24"/>
      <c r="J109" s="24"/>
      <c r="K109" s="23"/>
      <c r="L109" s="63"/>
    </row>
    <row r="110" spans="1:17" s="66" customFormat="1" ht="31.5" x14ac:dyDescent="0.2">
      <c r="A110" s="17"/>
      <c r="B110" s="17">
        <v>41050000</v>
      </c>
      <c r="C110" s="78" t="s">
        <v>62</v>
      </c>
      <c r="D110" s="18">
        <f>D111+D112+D115+D114+D116+D113</f>
        <v>4390149</v>
      </c>
      <c r="E110" s="18">
        <f>E111+E112+E115+E114+E116+E113</f>
        <v>3814640</v>
      </c>
      <c r="F110" s="18">
        <f>F111+F112+F115+F114+F116+F113</f>
        <v>2293088</v>
      </c>
      <c r="G110" s="19">
        <f t="shared" si="19"/>
        <v>52.232577983116293</v>
      </c>
      <c r="H110" s="19">
        <f t="shared" si="20"/>
        <v>60.112828471362953</v>
      </c>
      <c r="I110" s="18">
        <f>I111+I112+I115+I114+I116+I113</f>
        <v>6031703</v>
      </c>
      <c r="J110" s="18">
        <f>J111+J112+J115+J114+J116+J113</f>
        <v>1031703</v>
      </c>
      <c r="K110" s="20"/>
      <c r="L110" s="64"/>
    </row>
    <row r="111" spans="1:17" s="67" customFormat="1" ht="47.25" x14ac:dyDescent="0.2">
      <c r="A111" s="79"/>
      <c r="B111" s="79">
        <v>41051000</v>
      </c>
      <c r="C111" s="77" t="s">
        <v>63</v>
      </c>
      <c r="D111" s="22">
        <v>1151000</v>
      </c>
      <c r="E111" s="22">
        <v>807300</v>
      </c>
      <c r="F111" s="22">
        <v>807300</v>
      </c>
      <c r="G111" s="19">
        <f t="shared" si="19"/>
        <v>70.139009556907041</v>
      </c>
      <c r="H111" s="19">
        <f t="shared" si="20"/>
        <v>100</v>
      </c>
      <c r="I111" s="24"/>
      <c r="J111" s="24"/>
      <c r="K111" s="23"/>
      <c r="L111" s="63"/>
      <c r="N111" s="70"/>
      <c r="O111" s="70"/>
      <c r="P111" s="70"/>
      <c r="Q111" s="70"/>
    </row>
    <row r="112" spans="1:17" s="67" customFormat="1" ht="69" customHeight="1" x14ac:dyDescent="0.2">
      <c r="A112" s="79"/>
      <c r="B112" s="79">
        <v>41051200</v>
      </c>
      <c r="C112" s="77" t="s">
        <v>64</v>
      </c>
      <c r="D112" s="22">
        <v>168000</v>
      </c>
      <c r="E112" s="22">
        <v>126000</v>
      </c>
      <c r="F112" s="22">
        <v>104448</v>
      </c>
      <c r="G112" s="19">
        <f t="shared" si="19"/>
        <v>62.171428571428564</v>
      </c>
      <c r="H112" s="19">
        <f t="shared" si="20"/>
        <v>82.895238095238099</v>
      </c>
      <c r="I112" s="24"/>
      <c r="J112" s="24"/>
      <c r="K112" s="23"/>
      <c r="L112" s="63"/>
    </row>
    <row r="113" spans="1:12" s="67" customFormat="1" ht="82.5" customHeight="1" x14ac:dyDescent="0.2">
      <c r="A113" s="79"/>
      <c r="B113" s="79">
        <v>41053500</v>
      </c>
      <c r="C113" s="77" t="s">
        <v>217</v>
      </c>
      <c r="D113" s="22"/>
      <c r="E113" s="22"/>
      <c r="F113" s="22"/>
      <c r="G113" s="19"/>
      <c r="H113" s="19"/>
      <c r="I113" s="22">
        <v>5000000</v>
      </c>
      <c r="J113" s="22">
        <v>0</v>
      </c>
      <c r="K113" s="23">
        <f>+J113/I113*100</f>
        <v>0</v>
      </c>
      <c r="L113" s="63"/>
    </row>
    <row r="114" spans="1:12" s="67" customFormat="1" ht="15.75" x14ac:dyDescent="0.2">
      <c r="A114" s="79"/>
      <c r="B114" s="77">
        <v>41053900</v>
      </c>
      <c r="C114" s="77" t="s">
        <v>153</v>
      </c>
      <c r="D114" s="22">
        <v>1852685</v>
      </c>
      <c r="E114" s="22">
        <v>1692300</v>
      </c>
      <c r="F114" s="22">
        <v>192300</v>
      </c>
      <c r="G114" s="19">
        <f t="shared" si="19"/>
        <v>10.379530249340821</v>
      </c>
      <c r="H114" s="19">
        <f t="shared" si="20"/>
        <v>11.363233469243042</v>
      </c>
      <c r="I114" s="22">
        <v>1031703</v>
      </c>
      <c r="J114" s="22">
        <v>1031703</v>
      </c>
      <c r="K114" s="23">
        <f>+J114/I114*100</f>
        <v>100</v>
      </c>
      <c r="L114" s="63"/>
    </row>
    <row r="115" spans="1:12" s="67" customFormat="1" ht="78.75" x14ac:dyDescent="0.2">
      <c r="A115" s="79"/>
      <c r="B115" s="79">
        <v>41057700</v>
      </c>
      <c r="C115" s="77" t="s">
        <v>219</v>
      </c>
      <c r="D115" s="22">
        <v>78464</v>
      </c>
      <c r="E115" s="22">
        <v>49040</v>
      </c>
      <c r="F115" s="22">
        <v>49040</v>
      </c>
      <c r="G115" s="19">
        <f t="shared" si="19"/>
        <v>62.5</v>
      </c>
      <c r="H115" s="19">
        <f t="shared" si="20"/>
        <v>100</v>
      </c>
      <c r="I115" s="24"/>
      <c r="J115" s="24"/>
      <c r="K115" s="29"/>
      <c r="L115" s="63"/>
    </row>
    <row r="116" spans="1:12" s="67" customFormat="1" ht="63" x14ac:dyDescent="0.2">
      <c r="A116" s="79"/>
      <c r="B116" s="79">
        <v>41059000</v>
      </c>
      <c r="C116" s="77" t="s">
        <v>222</v>
      </c>
      <c r="D116" s="22">
        <v>1140000</v>
      </c>
      <c r="E116" s="22">
        <v>1140000</v>
      </c>
      <c r="F116" s="22">
        <v>1140000</v>
      </c>
      <c r="G116" s="19">
        <f t="shared" si="19"/>
        <v>100</v>
      </c>
      <c r="H116" s="19">
        <f t="shared" si="20"/>
        <v>100</v>
      </c>
      <c r="I116" s="24"/>
      <c r="J116" s="24"/>
      <c r="K116" s="29"/>
      <c r="L116" s="63"/>
    </row>
    <row r="117" spans="1:12" s="69" customFormat="1" ht="15.75" x14ac:dyDescent="0.2">
      <c r="A117" s="96" t="s">
        <v>65</v>
      </c>
      <c r="B117" s="96"/>
      <c r="C117" s="96"/>
      <c r="D117" s="58">
        <f>D10+D61+D94</f>
        <v>195844632</v>
      </c>
      <c r="E117" s="58">
        <f>E10+E61+E94</f>
        <v>145230235</v>
      </c>
      <c r="F117" s="58">
        <f>F10+F61+F94</f>
        <v>160745311.70000002</v>
      </c>
      <c r="G117" s="25">
        <f t="shared" si="19"/>
        <v>82.077976842377794</v>
      </c>
      <c r="H117" s="25">
        <f t="shared" si="20"/>
        <v>110.68308999155721</v>
      </c>
      <c r="I117" s="26">
        <f>I10+I61+I94</f>
        <v>11777200</v>
      </c>
      <c r="J117" s="26">
        <f>J10+J61+J94</f>
        <v>18914452.259999998</v>
      </c>
      <c r="K117" s="25">
        <f>+J117/I117*100</f>
        <v>160.60228458377202</v>
      </c>
      <c r="L117" s="68"/>
    </row>
    <row r="118" spans="1:12" s="69" customFormat="1" ht="15.75" x14ac:dyDescent="0.2">
      <c r="A118" s="96" t="s">
        <v>65</v>
      </c>
      <c r="B118" s="96"/>
      <c r="C118" s="96"/>
      <c r="D118" s="58">
        <f>D10+D61+D94+D101</f>
        <v>328506651</v>
      </c>
      <c r="E118" s="58">
        <f>E10+E61+E94+E101</f>
        <v>247041545</v>
      </c>
      <c r="F118" s="58">
        <f>F10+F61+F94+F101</f>
        <v>261222952.70000002</v>
      </c>
      <c r="G118" s="25">
        <f t="shared" si="19"/>
        <v>79.518314744866473</v>
      </c>
      <c r="H118" s="25">
        <f t="shared" si="20"/>
        <v>105.74049506531382</v>
      </c>
      <c r="I118" s="26">
        <f>I10+I61+I94+I101</f>
        <v>17808903</v>
      </c>
      <c r="J118" s="26">
        <f>J10+J61+J94+J101</f>
        <v>19946155.259999998</v>
      </c>
      <c r="K118" s="25">
        <f>+J118/I118*100</f>
        <v>112.00103262957856</v>
      </c>
      <c r="L118" s="68"/>
    </row>
    <row r="119" spans="1:12" s="67" customFormat="1" ht="15.75" x14ac:dyDescent="0.2">
      <c r="C119" s="71"/>
      <c r="G119" s="66"/>
      <c r="H119" s="74"/>
      <c r="I119" s="70"/>
      <c r="J119" s="70"/>
      <c r="K119" s="70"/>
    </row>
    <row r="120" spans="1:12" s="67" customFormat="1" ht="15.75" x14ac:dyDescent="0.2">
      <c r="C120" s="71"/>
      <c r="F120" s="70"/>
      <c r="G120" s="66"/>
      <c r="H120" s="74"/>
    </row>
    <row r="128" spans="1:12" x14ac:dyDescent="0.2">
      <c r="F128" s="84"/>
    </row>
  </sheetData>
  <mergeCells count="20">
    <mergeCell ref="A2:J2"/>
    <mergeCell ref="B3:L3"/>
    <mergeCell ref="D5:F5"/>
    <mergeCell ref="B6:B8"/>
    <mergeCell ref="C6:C8"/>
    <mergeCell ref="D6:H6"/>
    <mergeCell ref="I6:K6"/>
    <mergeCell ref="A7:A8"/>
    <mergeCell ref="D7:D8"/>
    <mergeCell ref="E7:E8"/>
    <mergeCell ref="K7:K8"/>
    <mergeCell ref="L7:L8"/>
    <mergeCell ref="B9:K9"/>
    <mergeCell ref="A117:C117"/>
    <mergeCell ref="A118:C118"/>
    <mergeCell ref="F7:F8"/>
    <mergeCell ref="G7:G8"/>
    <mergeCell ref="H7:H8"/>
    <mergeCell ref="I7:I8"/>
    <mergeCell ref="J7:J8"/>
  </mergeCells>
  <pageMargins left="3.937007874015748E-2" right="3.937007874015748E-2" top="0.39370078740157483" bottom="0.39370078740157483" header="0" footer="0"/>
  <pageSetup paperSize="9" scale="79" fitToHeight="500" orientation="landscape" r:id="rId1"/>
  <rowBreaks count="3" manualBreakCount="3">
    <brk id="39" max="10" man="1"/>
    <brk id="67" max="10" man="1"/>
    <brk id="8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ВИДАТКИ</vt:lpstr>
      <vt:lpstr>ДОХОДИ</vt:lpstr>
      <vt:lpstr>ВИДАТКИ!Заголовки_для_друку</vt:lpstr>
      <vt:lpstr>ДОХОДИ!Заголовки_для_друку</vt:lpstr>
      <vt:lpstr>ВИДАТКИ!Область_друку</vt:lpstr>
      <vt:lpstr>ДОХОДИ!Область_друку</vt:lpstr>
    </vt:vector>
  </TitlesOfParts>
  <Company>Інститут Модернізації та Змісту освіти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VINGA-1</dc:creator>
  <cp:lastModifiedBy>VINGA-1</cp:lastModifiedBy>
  <cp:lastPrinted>2023-11-14T12:36:43Z</cp:lastPrinted>
  <dcterms:created xsi:type="dcterms:W3CDTF">2021-04-12T05:30:00Z</dcterms:created>
  <dcterms:modified xsi:type="dcterms:W3CDTF">2023-11-14T12:37:24Z</dcterms:modified>
</cp:coreProperties>
</file>