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ифрова\"/>
    </mc:Choice>
  </mc:AlternateContent>
  <bookViews>
    <workbookView xWindow="0" yWindow="0" windowWidth="21570" windowHeight="10035" activeTab="1"/>
  </bookViews>
  <sheets>
    <sheet name="ВИДАТКИ" sheetId="2" r:id="rId1"/>
    <sheet name="ДОХОДИ" sheetId="3" r:id="rId2"/>
  </sheets>
  <definedNames>
    <definedName name="_xlnm.Print_Titles" localSheetId="0">ВИДАТКИ!$5:$7</definedName>
    <definedName name="_xlnm.Print_Titles" localSheetId="1">ДОХОДИ!$6:$8</definedName>
    <definedName name="_xlnm.Print_Area" localSheetId="0">ВИДАТКИ!$A$1:$J$81</definedName>
    <definedName name="_xlnm.Print_Area" localSheetId="1">ДОХОДИ!$B$1:$L$121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2" l="1"/>
  <c r="L83" i="2"/>
  <c r="L84" i="2"/>
  <c r="K63" i="3" l="1"/>
  <c r="K120" i="3" s="1"/>
  <c r="K64" i="3"/>
  <c r="K87" i="3"/>
  <c r="K102" i="3"/>
  <c r="I102" i="3"/>
  <c r="K111" i="3"/>
  <c r="I111" i="3"/>
  <c r="K101" i="3"/>
  <c r="I101" i="3"/>
  <c r="K91" i="3"/>
  <c r="K88" i="3"/>
  <c r="K82" i="3"/>
  <c r="K83" i="3"/>
  <c r="I57" i="3"/>
  <c r="I56" i="3" s="1"/>
  <c r="I10" i="3" s="1"/>
  <c r="K10" i="3"/>
  <c r="K57" i="3"/>
  <c r="K56" i="3"/>
  <c r="I121" i="3" l="1"/>
  <c r="H118" i="3"/>
  <c r="G118" i="3"/>
  <c r="H117" i="3"/>
  <c r="G117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4" i="3"/>
  <c r="G104" i="3"/>
  <c r="H103" i="3"/>
  <c r="G103" i="3"/>
  <c r="H84" i="3"/>
  <c r="G84" i="3"/>
  <c r="H80" i="3"/>
  <c r="G80" i="3"/>
  <c r="H78" i="3"/>
  <c r="G78" i="3"/>
  <c r="H76" i="3"/>
  <c r="G76" i="3"/>
  <c r="H75" i="3"/>
  <c r="G75" i="3"/>
  <c r="H73" i="3"/>
  <c r="G73" i="3"/>
  <c r="H72" i="3"/>
  <c r="G72" i="3"/>
  <c r="H67" i="3"/>
  <c r="G67" i="3"/>
  <c r="H62" i="3"/>
  <c r="G62" i="3"/>
  <c r="H61" i="3"/>
  <c r="G61" i="3"/>
  <c r="H54" i="3"/>
  <c r="G54" i="3"/>
  <c r="H53" i="3"/>
  <c r="G53" i="3"/>
  <c r="H51" i="3"/>
  <c r="G51" i="3"/>
  <c r="H46" i="3"/>
  <c r="G46" i="3"/>
  <c r="H44" i="3"/>
  <c r="G44" i="3"/>
  <c r="H43" i="3"/>
  <c r="G43" i="3"/>
  <c r="H42" i="3"/>
  <c r="G42" i="3"/>
  <c r="H41" i="3"/>
  <c r="G41" i="3"/>
  <c r="H40" i="3"/>
  <c r="G40" i="3"/>
  <c r="H36" i="3"/>
  <c r="G36" i="3"/>
  <c r="H35" i="3"/>
  <c r="G35" i="3"/>
  <c r="H34" i="3"/>
  <c r="G34" i="3"/>
  <c r="H33" i="3"/>
  <c r="G33" i="3"/>
  <c r="H32" i="3"/>
  <c r="G32" i="3"/>
  <c r="H31" i="3"/>
  <c r="G31" i="3"/>
  <c r="H29" i="3"/>
  <c r="H22" i="3"/>
  <c r="G22" i="3"/>
  <c r="H17" i="3"/>
  <c r="G17" i="3"/>
  <c r="D12" i="3" l="1"/>
  <c r="D11" i="3" s="1"/>
  <c r="F63" i="3"/>
  <c r="F102" i="3"/>
  <c r="F109" i="3"/>
  <c r="E109" i="3"/>
  <c r="D109" i="3"/>
  <c r="F101" i="3"/>
  <c r="D105" i="3"/>
  <c r="G105" i="3" s="1"/>
  <c r="F111" i="3"/>
  <c r="E111" i="3"/>
  <c r="D111" i="3"/>
  <c r="F105" i="3"/>
  <c r="E105" i="3"/>
  <c r="H105" i="3" s="1"/>
  <c r="F103" i="3"/>
  <c r="E103" i="3"/>
  <c r="D103" i="3"/>
  <c r="F82" i="3"/>
  <c r="F83" i="3"/>
  <c r="E83" i="3"/>
  <c r="H83" i="3" s="1"/>
  <c r="D83" i="3"/>
  <c r="G83" i="3" s="1"/>
  <c r="F69" i="3"/>
  <c r="F77" i="3"/>
  <c r="E77" i="3"/>
  <c r="H77" i="3" s="1"/>
  <c r="D77" i="3"/>
  <c r="G77" i="3" s="1"/>
  <c r="F75" i="3"/>
  <c r="E75" i="3"/>
  <c r="D75" i="3"/>
  <c r="F70" i="3"/>
  <c r="E102" i="3" l="1"/>
  <c r="E82" i="3"/>
  <c r="D82" i="3"/>
  <c r="D102" i="3"/>
  <c r="E70" i="3"/>
  <c r="D70" i="3"/>
  <c r="G70" i="3" s="1"/>
  <c r="F64" i="3"/>
  <c r="E64" i="3"/>
  <c r="D64" i="3"/>
  <c r="F65" i="3"/>
  <c r="E65" i="3"/>
  <c r="D65" i="3"/>
  <c r="F52" i="3"/>
  <c r="E52" i="3"/>
  <c r="H52" i="3" s="1"/>
  <c r="D52" i="3"/>
  <c r="G52" i="3" s="1"/>
  <c r="F49" i="3"/>
  <c r="E49" i="3"/>
  <c r="H49" i="3" s="1"/>
  <c r="D49" i="3"/>
  <c r="G49" i="3" s="1"/>
  <c r="F38" i="3"/>
  <c r="E38" i="3"/>
  <c r="D38" i="3"/>
  <c r="D31" i="3"/>
  <c r="F34" i="3"/>
  <c r="E34" i="3"/>
  <c r="E31" i="3" s="1"/>
  <c r="D34" i="3"/>
  <c r="F32" i="3"/>
  <c r="E32" i="3"/>
  <c r="D32" i="3"/>
  <c r="F20" i="3"/>
  <c r="E20" i="3"/>
  <c r="D20" i="3"/>
  <c r="F28" i="3"/>
  <c r="E28" i="3"/>
  <c r="H28" i="3" s="1"/>
  <c r="F25" i="3"/>
  <c r="G25" i="3" s="1"/>
  <c r="E25" i="3"/>
  <c r="D25" i="3"/>
  <c r="F23" i="3"/>
  <c r="F17" i="3"/>
  <c r="E17" i="3"/>
  <c r="D17" i="3"/>
  <c r="F11" i="3"/>
  <c r="F12" i="3"/>
  <c r="E12" i="3"/>
  <c r="E11" i="3" s="1"/>
  <c r="F19" i="3" l="1"/>
  <c r="H38" i="3"/>
  <c r="G38" i="3"/>
  <c r="D37" i="3"/>
  <c r="E37" i="3"/>
  <c r="H70" i="3"/>
  <c r="E69" i="3"/>
  <c r="H69" i="3" s="1"/>
  <c r="D69" i="3"/>
  <c r="G69" i="3" s="1"/>
  <c r="D101" i="3"/>
  <c r="G101" i="3" s="1"/>
  <c r="G102" i="3"/>
  <c r="H102" i="3"/>
  <c r="E101" i="3"/>
  <c r="H101" i="3" s="1"/>
  <c r="H82" i="3"/>
  <c r="G82" i="3"/>
  <c r="D63" i="3"/>
  <c r="F37" i="3"/>
  <c r="F31" i="3"/>
  <c r="E19" i="3"/>
  <c r="H19" i="3" s="1"/>
  <c r="D19" i="3"/>
  <c r="G19" i="3" s="1"/>
  <c r="H81" i="2"/>
  <c r="H51" i="2"/>
  <c r="H33" i="2"/>
  <c r="J32" i="2"/>
  <c r="J25" i="2"/>
  <c r="I25" i="2"/>
  <c r="H25" i="2"/>
  <c r="J23" i="2"/>
  <c r="J18" i="2"/>
  <c r="J16" i="2"/>
  <c r="I12" i="2"/>
  <c r="H12" i="2"/>
  <c r="C81" i="2"/>
  <c r="J80" i="2"/>
  <c r="J78" i="2"/>
  <c r="I77" i="2"/>
  <c r="J77" i="2" s="1"/>
  <c r="H77" i="2"/>
  <c r="E77" i="2"/>
  <c r="D77" i="2"/>
  <c r="C77" i="2"/>
  <c r="E70" i="2"/>
  <c r="D70" i="2"/>
  <c r="C70" i="2"/>
  <c r="J69" i="2"/>
  <c r="J67" i="2"/>
  <c r="I67" i="2"/>
  <c r="H67" i="2"/>
  <c r="E67" i="2"/>
  <c r="D67" i="2"/>
  <c r="C67" i="2"/>
  <c r="J66" i="2"/>
  <c r="J65" i="2"/>
  <c r="J64" i="2"/>
  <c r="J60" i="2"/>
  <c r="I56" i="2"/>
  <c r="H56" i="2"/>
  <c r="G52" i="2"/>
  <c r="F52" i="2"/>
  <c r="E51" i="2"/>
  <c r="D51" i="2"/>
  <c r="C51" i="2"/>
  <c r="G48" i="2"/>
  <c r="F48" i="2"/>
  <c r="E47" i="2"/>
  <c r="D47" i="2"/>
  <c r="C47" i="2"/>
  <c r="G46" i="2"/>
  <c r="F46" i="2"/>
  <c r="E40" i="2"/>
  <c r="D40" i="2"/>
  <c r="C40" i="2"/>
  <c r="C33" i="2"/>
  <c r="G37" i="2"/>
  <c r="F37" i="2"/>
  <c r="G36" i="2"/>
  <c r="F36" i="2"/>
  <c r="G35" i="2"/>
  <c r="F35" i="2"/>
  <c r="G34" i="2"/>
  <c r="F34" i="2"/>
  <c r="E33" i="2"/>
  <c r="D33" i="2"/>
  <c r="C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E12" i="2"/>
  <c r="D12" i="2"/>
  <c r="C12" i="2"/>
  <c r="C9" i="2"/>
  <c r="F10" i="3" l="1"/>
  <c r="D10" i="3"/>
  <c r="D121" i="3" s="1"/>
  <c r="G37" i="3"/>
  <c r="H37" i="3"/>
  <c r="E10" i="3"/>
  <c r="H10" i="3" s="1"/>
  <c r="E63" i="3"/>
  <c r="H63" i="3" s="1"/>
  <c r="D120" i="3"/>
  <c r="G63" i="3"/>
  <c r="G10" i="3"/>
  <c r="G11" i="3"/>
  <c r="H11" i="3"/>
  <c r="G12" i="3"/>
  <c r="H12" i="3"/>
  <c r="G13" i="3"/>
  <c r="H13" i="3"/>
  <c r="G20" i="3"/>
  <c r="H20" i="3"/>
  <c r="L63" i="3"/>
  <c r="L87" i="3"/>
  <c r="L88" i="3"/>
  <c r="L89" i="3"/>
  <c r="L93" i="3"/>
  <c r="L98" i="3"/>
  <c r="L99" i="3"/>
  <c r="L100" i="3"/>
  <c r="L101" i="3"/>
  <c r="L102" i="3"/>
  <c r="L111" i="3"/>
  <c r="L116" i="3"/>
  <c r="L119" i="3"/>
  <c r="F120" i="3"/>
  <c r="I120" i="3"/>
  <c r="L120" i="3" s="1"/>
  <c r="J120" i="3"/>
  <c r="F121" i="3"/>
  <c r="J121" i="3"/>
  <c r="K121" i="3"/>
  <c r="L121" i="3" s="1"/>
  <c r="E121" i="3" l="1"/>
  <c r="E120" i="3"/>
  <c r="H120" i="3" s="1"/>
  <c r="H121" i="3"/>
  <c r="G121" i="3"/>
  <c r="G120" i="3"/>
  <c r="H40" i="2"/>
  <c r="I40" i="2"/>
  <c r="J58" i="2"/>
  <c r="H9" i="2"/>
  <c r="J10" i="2"/>
  <c r="G74" i="2"/>
  <c r="F74" i="2"/>
  <c r="G73" i="2"/>
  <c r="F73" i="2"/>
  <c r="G72" i="2"/>
  <c r="F72" i="2"/>
  <c r="G68" i="2"/>
  <c r="F68" i="2"/>
  <c r="G54" i="2"/>
  <c r="F54" i="2"/>
  <c r="J40" i="2" l="1"/>
  <c r="I81" i="2"/>
  <c r="F67" i="2"/>
  <c r="F70" i="2"/>
  <c r="G67" i="2"/>
  <c r="G70" i="2"/>
  <c r="J43" i="2"/>
  <c r="J14" i="2"/>
  <c r="J13" i="2"/>
  <c r="I9" i="2"/>
  <c r="J9" i="2" s="1"/>
  <c r="H75" i="2"/>
  <c r="G79" i="2"/>
  <c r="F79" i="2"/>
  <c r="G53" i="2"/>
  <c r="F53" i="2"/>
  <c r="G50" i="2"/>
  <c r="F50" i="2"/>
  <c r="G49" i="2"/>
  <c r="F49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14" i="2"/>
  <c r="F14" i="2"/>
  <c r="G13" i="2"/>
  <c r="F13" i="2"/>
  <c r="G11" i="2"/>
  <c r="F11" i="2"/>
  <c r="G10" i="2"/>
  <c r="F10" i="2"/>
  <c r="E25" i="2"/>
  <c r="D25" i="2"/>
  <c r="E9" i="2"/>
  <c r="D9" i="2"/>
  <c r="D81" i="2" l="1"/>
  <c r="E81" i="2"/>
  <c r="J12" i="2"/>
  <c r="G9" i="2"/>
  <c r="G40" i="2"/>
  <c r="G77" i="2"/>
  <c r="F47" i="2"/>
  <c r="G25" i="2"/>
  <c r="G12" i="2"/>
  <c r="G33" i="2"/>
  <c r="F9" i="2"/>
  <c r="F40" i="2"/>
  <c r="G47" i="2"/>
  <c r="G51" i="2"/>
  <c r="F12" i="2"/>
  <c r="F25" i="2"/>
  <c r="F33" i="2"/>
  <c r="F51" i="2"/>
  <c r="F77" i="2"/>
  <c r="J81" i="2" l="1"/>
  <c r="G81" i="2"/>
  <c r="F81" i="2"/>
</calcChain>
</file>

<file path=xl/sharedStrings.xml><?xml version="1.0" encoding="utf-8"?>
<sst xmlns="http://schemas.openxmlformats.org/spreadsheetml/2006/main" count="290" uniqueCount="262">
  <si>
    <t>грн.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</si>
  <si>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</si>
  <si>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</si>
  <si>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</si>
  <si>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</si>
  <si>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</si>
  <si>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</si>
  <si>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</si>
  <si>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</si>
  <si>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</si>
  <si>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</si>
  <si>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</si>
  <si>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</si>
  <si>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</si>
  <si>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</si>
  <si>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</si>
  <si>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</si>
  <si>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</si>
  <si>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</si>
  <si>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</si>
  <si>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</si>
  <si>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</si>
  <si>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</si>
  <si>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</si>
  <si>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</si>
  <si>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</si>
  <si>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</si>
  <si>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</si>
  <si>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</si>
  <si>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</si>
  <si>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</si>
  <si>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</si>
  <si>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</si>
  <si>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</si>
  <si>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</si>
  <si>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</si>
  <si>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</si>
  <si>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</si>
  <si>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</si>
  <si>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</si>
  <si>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</si>
  <si>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</si>
  <si>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</si>
  <si>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</si>
  <si>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</si>
  <si>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</si>
  <si>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</si>
  <si>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</si>
  <si>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</si>
  <si>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</si>
  <si>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</si>
  <si>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</si>
  <si>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</si>
  <si>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</si>
  <si>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</si>
  <si>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</si>
  <si>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</si>
  <si>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</si>
  <si>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</si>
  <si>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</si>
  <si>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</si>
  <si>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</si>
  <si>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</si>
  <si>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</si>
  <si>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</si>
  <si>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</si>
  <si>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</si>
  <si>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</si>
  <si>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</si>
  <si>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</si>
  <si>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</si>
  <si>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Код бюджетної кластфікації</t>
  </si>
  <si>
    <t>Найменування</t>
  </si>
  <si>
    <t>Загальний фонд</t>
  </si>
  <si>
    <t>ДОХОДИ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</si>
  <si>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</si>
  <si>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</si>
  <si>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</si>
  <si>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</si>
  <si>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</si>
  <si>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</si>
  <si>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</si>
  <si>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Надходження коштів від відшкодування втрат сільськогосподарського і лісогосподарського виробництва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</si>
  <si>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</si>
  <si>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</si>
  <si>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</si>
  <si>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</si>
  <si>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</si>
  <si>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</si>
  <si>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</si>
  <si>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</si>
  <si>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</si>
  <si>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</si>
  <si>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</si>
  <si>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</si>
  <si>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</si>
  <si>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Спеціальний фонд</t>
  </si>
  <si>
    <t xml:space="preserve">Затверджено на рік з урахуванням змін </t>
  </si>
  <si>
    <t xml:space="preserve">Затверджено на звітний період з урахуванням змін </t>
  </si>
  <si>
    <t>Виконано за звітний період (рік)</t>
  </si>
  <si>
    <t>Відсоток виконання до затверджено плану на рік з урахуванням змін</t>
  </si>
  <si>
    <t>Відсоток виконання до затверджено плану на звітній період з урахуванням змін</t>
  </si>
  <si>
    <t xml:space="preserve">Найменування </t>
  </si>
  <si>
    <t>Код бюджетної класифікації</t>
  </si>
  <si>
    <t>програмної класифікації видатків та кредитування місцевих бюджетів</t>
  </si>
  <si>
    <t>Державне управлiння</t>
  </si>
  <si>
    <t>0100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</si>
  <si>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</si>
  <si>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</si>
  <si>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</si>
  <si>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</si>
  <si>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Освіта</t>
  </si>
  <si>
    <t>1000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</si>
  <si>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</si>
  <si>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</si>
  <si>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</si>
  <si>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</si>
  <si>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1010</t>
  </si>
  <si>
    <t>1021</t>
  </si>
  <si>
    <t>1031</t>
  </si>
  <si>
    <t>1070</t>
  </si>
  <si>
    <t>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</si>
  <si>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</si>
  <si>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</si>
  <si>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</si>
  <si>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</si>
  <si>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1141</t>
  </si>
  <si>
    <t>1151</t>
  </si>
  <si>
    <t>1152</t>
  </si>
  <si>
    <t>1200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</si>
  <si>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</si>
  <si>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</si>
  <si>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</si>
  <si>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</si>
  <si>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</si>
  <si>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Централізовані заходи з лікування хворих на цукровий та нецукровий діабет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</si>
  <si>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</si>
  <si>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</si>
  <si>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Соціальний захист та соціальне забезпечення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</si>
  <si>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</si>
  <si>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</si>
  <si>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2010</t>
  </si>
  <si>
    <t>2111</t>
  </si>
  <si>
    <t>2112</t>
  </si>
  <si>
    <t>2113</t>
  </si>
  <si>
    <t>2144</t>
  </si>
  <si>
    <t>2151</t>
  </si>
  <si>
    <t>2152</t>
  </si>
  <si>
    <t>3241</t>
  </si>
  <si>
    <t>3242</t>
  </si>
  <si>
    <t>Культура i мистецтво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</si>
  <si>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</si>
  <si>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</si>
  <si>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</si>
  <si>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Фінансова підтримка кінематографії</t>
  </si>
  <si>
    <t>Забезпечення діяльності інших закладів в галузі культури і мистецтва</t>
  </si>
  <si>
    <t>Фiзична культура i спорт</t>
  </si>
  <si>
    <t>Утримання та навчально-тренувальна робота комунальних дитячо-юнацьких спортивних шкіл</t>
  </si>
  <si>
    <t>Утримання та фінансова підтримка спортивних споруд</t>
  </si>
  <si>
    <t>Житлово-комунальне господарство</t>
  </si>
  <si>
    <t>Організація благоустрою населених пунктів</t>
  </si>
  <si>
    <t>Утримання та розвиток автомобільних доріг та дорожньої інфраструктури за рахунок коштів місцевого бюджету</t>
  </si>
  <si>
    <t>Реалізація програм і заходів в галузі туризму та курортів</t>
  </si>
  <si>
    <t>Інші заходи, пов`язані з економічною діяльністю</t>
  </si>
  <si>
    <t>Міжбюджетні трансферти</t>
  </si>
  <si>
    <t>Інші субвенції з місцевого бюджету</t>
  </si>
  <si>
    <t xml:space="preserve">Усього </t>
  </si>
  <si>
    <t>4000</t>
  </si>
  <si>
    <t>4030</t>
  </si>
  <si>
    <t>4040</t>
  </si>
  <si>
    <t>4060</t>
  </si>
  <si>
    <t>4070</t>
  </si>
  <si>
    <t>4081</t>
  </si>
  <si>
    <t>5000</t>
  </si>
  <si>
    <t>5031</t>
  </si>
  <si>
    <t>5041</t>
  </si>
  <si>
    <t>6000</t>
  </si>
  <si>
    <t>6030</t>
  </si>
  <si>
    <t>7461</t>
  </si>
  <si>
    <t>7622</t>
  </si>
  <si>
    <t>7680</t>
  </si>
  <si>
    <t>7693</t>
  </si>
  <si>
    <t>9000</t>
  </si>
  <si>
    <t>9770</t>
  </si>
  <si>
    <t>Будівництво та регіональний розвиток</t>
  </si>
  <si>
    <t>Співфінансування інвестиційних проектів, що реалізуються за рахунок коштів державного фонду регіонального розвитку</t>
  </si>
  <si>
    <t>Реалізація інших заходів щодо соціально-економічного розвитку територій</t>
  </si>
  <si>
    <t>7300</t>
  </si>
  <si>
    <t>7361</t>
  </si>
  <si>
    <t>7370</t>
  </si>
  <si>
    <t>Транспорт та транспортна інфраструктура, дорожнє господарство</t>
  </si>
  <si>
    <t>7400</t>
  </si>
  <si>
    <t>Інші програми та заходи, пов`язані з економічною діяльністю</t>
  </si>
  <si>
    <t>Внески до статутного капіталу суб`єктів господарювання</t>
  </si>
  <si>
    <t>7600</t>
  </si>
  <si>
    <t>Охорона навколишнього природного середовища</t>
  </si>
  <si>
    <t>Збереження природно-заповідного фонду</t>
  </si>
  <si>
    <t>8300</t>
  </si>
  <si>
    <t>8320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</si>
  <si>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</si>
  <si>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</si>
  <si>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Виконання інвестиційних проектів за рахунок субвенцій з інших бюджетів</t>
  </si>
  <si>
    <t>Будівництво освітніх установ та закладів</t>
  </si>
  <si>
    <t>Будівництво інших об`єктів комунальної власності</t>
  </si>
  <si>
    <t>Утримання та розвиток автомобільних доріг та дорожньої інфраструктури за рахунок субвенції з державного бюджету</t>
  </si>
  <si>
    <t>Субвенція з місцевого бюджету на співфінансування інвестиційних проектів</t>
  </si>
  <si>
    <t xml:space="preserve">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</si>
  <si>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</t>
  </si>
  <si>
    <t>Субвенція з місцевого бюджету на виконання інвестиційних проектів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</si>
  <si>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</si>
  <si>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</si>
  <si>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</si>
  <si>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Туристичний збір, сплачений юридичними особами </t>
  </si>
  <si>
    <t>Рентна плата за користування надрами в цілях, не пов`язаних з видобуванням корисних копалин</t>
  </si>
  <si>
    <t>Рентна плата за користування надрами місцевого значення</t>
  </si>
  <si>
    <t>Рентна плата за спеціальне використання води водних об`єктів місцевого значення</t>
  </si>
  <si>
    <t>Рентна плата за спеціальне використання води 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</si>
  <si>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</si>
  <si>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</si>
  <si>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1181</t>
  </si>
  <si>
    <t>1182</t>
  </si>
  <si>
    <t>3032</t>
  </si>
  <si>
    <t>3035</t>
  </si>
  <si>
    <t>3140</t>
  </si>
  <si>
    <t>3192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</si>
  <si>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</si>
  <si>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</si>
  <si>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</si>
  <si>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</si>
  <si>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Інші заходи в галузі культури і мистецтва</t>
  </si>
  <si>
    <t>Проведення навчально-тренувальних зборів і змагань з олімпійських видів спорту</t>
  </si>
  <si>
    <t>Забезпечення діяльності водопровідно-каналізаційного господарства</t>
  </si>
  <si>
    <t>Сприяння розвитку малого та середнього підприємництва</t>
  </si>
  <si>
    <t>Субвенція з місцевого бюджету державному бюджету на виконання програм соціально-економічного розвитку регіонів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</si>
  <si>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</si>
  <si>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Будівництво об`єктів житлово-комунального господарства</t>
  </si>
  <si>
    <t>Будівництво установ та закладів культури</t>
  </si>
  <si>
    <t>Будівництво споруд, установ та закладів фізичної культури і спорту</t>
  </si>
  <si>
    <t>Розроблення схем планування та забудови територій (містобудівної документації)</t>
  </si>
  <si>
    <t>Виконання інвестиційних проектів в рамках здійснення заходів щодо соціально-економічного розвитку окремих територій</t>
  </si>
  <si>
    <t>Рентна плата за користування надрами для видобування корисних копалин місцевого значення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</si>
  <si>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</si>
  <si>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</si>
  <si>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</si>
  <si>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реалізацію інфраструктурних проектів та розвиток об`єктів соціально-культурної сфери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</si>
  <si>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</si>
  <si>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</si>
  <si>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Звіт про виконання  бюджету Жовківської  об'єднаної територіальної громади за ІІІ квартал 2021 року</t>
  </si>
  <si>
    <t>10,1 рази</t>
  </si>
  <si>
    <t>13,1 рази</t>
  </si>
  <si>
    <t>2,9 рази</t>
  </si>
  <si>
    <t>2,2 рази</t>
  </si>
  <si>
    <t>17 разів</t>
  </si>
  <si>
    <t>22,7 рази</t>
  </si>
  <si>
    <t>5,4 рази</t>
  </si>
  <si>
    <t>9,1 рази</t>
  </si>
  <si>
    <t>7,2 рази</t>
  </si>
  <si>
    <t>12,1 рази</t>
  </si>
  <si>
    <t>5 рази</t>
  </si>
  <si>
    <t>6,7 рази</t>
  </si>
  <si>
    <t>3,1 рази</t>
  </si>
  <si>
    <t>2,7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</si>
</sst>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15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2" fillId="0" borderId="0"/>
    <xf numFmtId="0" fontId="13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wrapText="1"/>
    </xf>
    <xf numFmtId="165" fontId="0" fillId="0" borderId="0" xfId="0" applyNumberFormat="1"/>
    <xf numFmtId="2" fontId="0" fillId="0" borderId="0" xfId="0" applyNumberFormat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14" fillId="0" borderId="2" xfId="5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/>
    </xf>
    <xf numFmtId="4" fontId="14" fillId="0" borderId="2" xfId="6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 wrapText="1"/>
    </xf>
    <xf numFmtId="4" fontId="14" fillId="0" borderId="0" xfId="6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2" fontId="7" fillId="0" borderId="0" xfId="0" applyNumberFormat="1" applyFont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7">
    <cellStyle name="Звичайний" xfId="0" builtinId="0"/>
    <cellStyle name="Звичайний 2" xfId="1"/>
    <cellStyle name="Звичайний 2 2" xfId="5"/>
    <cellStyle name="Звичайний 2 3" xfId="6"/>
    <cellStyle name="Обычный 2" xfId="2"/>
    <cellStyle name="Обычный 2 2" xfId="3"/>
    <cellStyle name="Обычный 3" xfId="4"/>
  </cellStyles>
  <dxfs count="3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83" sqref="E83"/>
    </sheetView>
  </sheetViews>
  <sheetFormatPr defaultRowHeight="12.75" x14ac:dyDescent="0.2"/>
  <cols>
    <col min="1" max="1" width="56" customWidth="1"/>
    <col min="2" max="2" width="15.28515625" style="1" customWidth="1"/>
    <col min="3" max="3" width="16.85546875" customWidth="1"/>
    <col min="4" max="4" width="17.42578125" customWidth="1"/>
    <col min="5" max="6" width="16" style="13" customWidth="1"/>
    <col min="7" max="8" width="16" customWidth="1"/>
    <col min="9" max="9" width="14.140625" customWidth="1"/>
    <col min="10" max="10" width="19.140625" customWidth="1"/>
    <col min="12" max="12" width="14.28515625" bestFit="1" customWidth="1"/>
  </cols>
  <sheetData>
    <row r="1" spans="1:12" s="14" customFormat="1" x14ac:dyDescent="0.2">
      <c r="B1" s="1"/>
    </row>
    <row r="2" spans="1:12" s="11" customFormat="1" ht="26.25" x14ac:dyDescent="0.4">
      <c r="A2" s="84" t="s">
        <v>247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s="14" customFormat="1" ht="26.2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11" customFormat="1" ht="18.75" x14ac:dyDescent="0.3">
      <c r="B4" s="1"/>
      <c r="E4" s="13"/>
      <c r="F4" s="13"/>
      <c r="J4" s="15" t="s">
        <v>0</v>
      </c>
    </row>
    <row r="5" spans="1:12" s="17" customFormat="1" ht="15.75" x14ac:dyDescent="0.2">
      <c r="A5" s="90" t="s">
        <v>102</v>
      </c>
      <c r="B5" s="90" t="s">
        <v>103</v>
      </c>
      <c r="C5" s="90" t="s">
        <v>73</v>
      </c>
      <c r="D5" s="90"/>
      <c r="E5" s="90"/>
      <c r="F5" s="90"/>
      <c r="G5" s="90"/>
      <c r="H5" s="81" t="s">
        <v>96</v>
      </c>
      <c r="I5" s="82"/>
      <c r="J5" s="83"/>
    </row>
    <row r="6" spans="1:12" s="17" customFormat="1" ht="30" customHeight="1" x14ac:dyDescent="0.2">
      <c r="A6" s="90"/>
      <c r="B6" s="90"/>
      <c r="C6" s="88" t="s">
        <v>97</v>
      </c>
      <c r="D6" s="88" t="s">
        <v>98</v>
      </c>
      <c r="E6" s="88" t="s">
        <v>99</v>
      </c>
      <c r="F6" s="88" t="s">
        <v>100</v>
      </c>
      <c r="G6" s="91" t="s">
        <v>101</v>
      </c>
      <c r="H6" s="88" t="s">
        <v>97</v>
      </c>
      <c r="I6" s="88" t="s">
        <v>99</v>
      </c>
      <c r="J6" s="88" t="s">
        <v>100</v>
      </c>
    </row>
    <row r="7" spans="1:12" s="17" customFormat="1" ht="117" customHeight="1" x14ac:dyDescent="0.2">
      <c r="A7" s="90"/>
      <c r="B7" s="37" t="s">
        <v>104</v>
      </c>
      <c r="C7" s="89"/>
      <c r="D7" s="89"/>
      <c r="E7" s="93"/>
      <c r="F7" s="93"/>
      <c r="G7" s="92"/>
      <c r="H7" s="89"/>
      <c r="I7" s="93"/>
      <c r="J7" s="93"/>
    </row>
    <row r="8" spans="1:12" s="17" customFormat="1" ht="15.75" x14ac:dyDescent="0.2">
      <c r="A8" s="86" t="s">
        <v>206</v>
      </c>
      <c r="B8" s="87"/>
      <c r="C8" s="87"/>
      <c r="D8" s="87"/>
      <c r="E8" s="87"/>
      <c r="F8" s="87"/>
      <c r="G8" s="87"/>
      <c r="H8" s="87"/>
      <c r="I8" s="87"/>
      <c r="J8" s="83"/>
    </row>
    <row r="9" spans="1:12" s="23" customFormat="1" ht="15.75" x14ac:dyDescent="0.2">
      <c r="A9" s="40" t="s">
        <v>105</v>
      </c>
      <c r="B9" s="41" t="s">
        <v>106</v>
      </c>
      <c r="C9" s="42">
        <f>+C10+C11</f>
        <v>34033800</v>
      </c>
      <c r="D9" s="42">
        <f t="shared" ref="D9:E9" si="0">+D10+D11</f>
        <v>23443454</v>
      </c>
      <c r="E9" s="42">
        <f t="shared" si="0"/>
        <v>22244914.640000008</v>
      </c>
      <c r="F9" s="43">
        <f>+E9/C9*100</f>
        <v>65.361242764545864</v>
      </c>
      <c r="G9" s="43">
        <f>+E9/D9*100</f>
        <v>94.887530822036751</v>
      </c>
      <c r="H9" s="44">
        <f>+H10+H11</f>
        <v>782000</v>
      </c>
      <c r="I9" s="44">
        <f>+I10+I11</f>
        <v>584437</v>
      </c>
      <c r="J9" s="21">
        <f>+I9/H9*100</f>
        <v>74.736189258312024</v>
      </c>
    </row>
    <row r="10" spans="1:12" s="17" customFormat="1" ht="63" x14ac:dyDescent="0.2">
      <c r="A10" s="45" t="s">
        <v>108</v>
      </c>
      <c r="B10" s="46" t="s">
        <v>107</v>
      </c>
      <c r="C10" s="48">
        <v>28299000</v>
      </c>
      <c r="D10" s="48">
        <v>18810854</v>
      </c>
      <c r="E10" s="48">
        <v>18314356.270000007</v>
      </c>
      <c r="F10" s="47">
        <f t="shared" ref="F10:F81" si="1">+E10/C10*100</f>
        <v>64.717326654652126</v>
      </c>
      <c r="G10" s="47">
        <f t="shared" ref="G10:G81" si="2">+E10/D10*100</f>
        <v>97.360578472407511</v>
      </c>
      <c r="H10" s="48">
        <v>782000</v>
      </c>
      <c r="I10" s="48">
        <v>584437</v>
      </c>
      <c r="J10" s="25">
        <f>+I10/H10*100</f>
        <v>74.736189258312024</v>
      </c>
    </row>
    <row r="11" spans="1:12" s="17" customFormat="1" ht="31.5" x14ac:dyDescent="0.2">
      <c r="A11" s="45" t="s">
        <v>110</v>
      </c>
      <c r="B11" s="46" t="s">
        <v>109</v>
      </c>
      <c r="C11" s="48">
        <v>5734800</v>
      </c>
      <c r="D11" s="48">
        <v>4632600</v>
      </c>
      <c r="E11" s="48">
        <v>3930558.37</v>
      </c>
      <c r="F11" s="47">
        <f t="shared" si="1"/>
        <v>68.538717479249499</v>
      </c>
      <c r="G11" s="47">
        <f t="shared" si="2"/>
        <v>84.84562383974442</v>
      </c>
      <c r="H11" s="49"/>
      <c r="I11" s="49"/>
      <c r="J11" s="25"/>
    </row>
    <row r="12" spans="1:12" s="23" customFormat="1" ht="15.75" x14ac:dyDescent="0.2">
      <c r="A12" s="50" t="s">
        <v>111</v>
      </c>
      <c r="B12" s="41" t="s">
        <v>112</v>
      </c>
      <c r="C12" s="42">
        <f>+C13+C14+C15+C17+C18+C19+C20+C21+C24+C16+C22+C23</f>
        <v>196943514.75</v>
      </c>
      <c r="D12" s="42">
        <f t="shared" ref="D12:E12" si="3">+D13+D14+D15+D17+D18+D19+D20+D21+D24+D16+D22+D23</f>
        <v>150219667.75</v>
      </c>
      <c r="E12" s="42">
        <f t="shared" si="3"/>
        <v>136836613.59000003</v>
      </c>
      <c r="F12" s="43">
        <f t="shared" si="1"/>
        <v>69.480131784842143</v>
      </c>
      <c r="G12" s="43">
        <f t="shared" si="2"/>
        <v>91.091010677594866</v>
      </c>
      <c r="H12" s="42">
        <f>+H13+H14+H15+H17+H18+H19+H20+H21+H24+H16+H22+H23</f>
        <v>9585473</v>
      </c>
      <c r="I12" s="42">
        <f>+I13+I14+I15+I17+I18+I19+I20+I21+I24+I16+I22+I23</f>
        <v>6663100.5499999998</v>
      </c>
      <c r="J12" s="21">
        <f>+I12/H12*100</f>
        <v>69.5124857166673</v>
      </c>
    </row>
    <row r="13" spans="1:12" s="17" customFormat="1" ht="15.75" x14ac:dyDescent="0.2">
      <c r="A13" s="45" t="s">
        <v>113</v>
      </c>
      <c r="B13" s="46" t="s">
        <v>117</v>
      </c>
      <c r="C13" s="48">
        <v>27153000</v>
      </c>
      <c r="D13" s="48">
        <v>22404300</v>
      </c>
      <c r="E13" s="48">
        <v>19962525.389999997</v>
      </c>
      <c r="F13" s="47">
        <f t="shared" si="1"/>
        <v>73.518673406253441</v>
      </c>
      <c r="G13" s="47">
        <f t="shared" si="2"/>
        <v>89.101312649803816</v>
      </c>
      <c r="H13" s="48">
        <v>1700000</v>
      </c>
      <c r="I13" s="48">
        <v>935388.76</v>
      </c>
      <c r="J13" s="25">
        <f>+I13/H13*100</f>
        <v>55.022868235294119</v>
      </c>
    </row>
    <row r="14" spans="1:12" s="17" customFormat="1" ht="31.5" x14ac:dyDescent="0.2">
      <c r="A14" s="45" t="s">
        <v>114</v>
      </c>
      <c r="B14" s="46" t="s">
        <v>118</v>
      </c>
      <c r="C14" s="48">
        <v>33043502.75</v>
      </c>
      <c r="D14" s="48">
        <v>25203802.75</v>
      </c>
      <c r="E14" s="48">
        <v>22097997.380000003</v>
      </c>
      <c r="F14" s="47">
        <f t="shared" si="1"/>
        <v>66.87546882420024</v>
      </c>
      <c r="G14" s="47">
        <f t="shared" si="2"/>
        <v>87.677235055333085</v>
      </c>
      <c r="H14" s="48">
        <v>500000</v>
      </c>
      <c r="I14" s="48">
        <v>246548.49</v>
      </c>
      <c r="J14" s="25">
        <f>+I14/H14*100</f>
        <v>49.309697999999997</v>
      </c>
    </row>
    <row r="15" spans="1:12" s="17" customFormat="1" ht="31.5" x14ac:dyDescent="0.2">
      <c r="A15" s="45" t="s">
        <v>114</v>
      </c>
      <c r="B15" s="46" t="s">
        <v>119</v>
      </c>
      <c r="C15" s="48">
        <v>110587900</v>
      </c>
      <c r="D15" s="48">
        <v>81364100</v>
      </c>
      <c r="E15" s="48">
        <v>76854179.030000001</v>
      </c>
      <c r="F15" s="47">
        <f t="shared" ref="F15:F24" si="4">+E15/C15*100</f>
        <v>69.49601089269261</v>
      </c>
      <c r="G15" s="47">
        <f t="shared" ref="G15:G24" si="5">+E15/D15*100</f>
        <v>94.457111957239121</v>
      </c>
      <c r="H15" s="49"/>
      <c r="I15" s="49"/>
      <c r="J15" s="25"/>
    </row>
    <row r="16" spans="1:12" s="17" customFormat="1" ht="31.5" x14ac:dyDescent="0.2">
      <c r="A16" s="57" t="s">
        <v>114</v>
      </c>
      <c r="B16" s="46">
        <v>1061</v>
      </c>
      <c r="C16" s="48">
        <v>1701893</v>
      </c>
      <c r="D16" s="48">
        <v>1701893</v>
      </c>
      <c r="E16" s="48">
        <v>802837.09000000008</v>
      </c>
      <c r="F16" s="47">
        <f t="shared" si="4"/>
        <v>47.173182450365573</v>
      </c>
      <c r="G16" s="47">
        <f t="shared" si="5"/>
        <v>47.173182450365573</v>
      </c>
      <c r="H16" s="48">
        <v>6453759</v>
      </c>
      <c r="I16" s="48">
        <v>4210179.7699999996</v>
      </c>
      <c r="J16" s="25">
        <f t="shared" ref="J16:J25" si="6">+I16/H16*100</f>
        <v>65.23608597718011</v>
      </c>
    </row>
    <row r="17" spans="1:10" s="17" customFormat="1" ht="31.5" x14ac:dyDescent="0.2">
      <c r="A17" s="45" t="s">
        <v>115</v>
      </c>
      <c r="B17" s="46" t="s">
        <v>120</v>
      </c>
      <c r="C17" s="48">
        <v>6152000</v>
      </c>
      <c r="D17" s="48">
        <v>4972350</v>
      </c>
      <c r="E17" s="48">
        <v>4191011.8899999997</v>
      </c>
      <c r="F17" s="47">
        <f t="shared" si="4"/>
        <v>68.124380526657987</v>
      </c>
      <c r="G17" s="47">
        <f t="shared" si="5"/>
        <v>84.286341267207661</v>
      </c>
      <c r="H17" s="48">
        <v>0</v>
      </c>
      <c r="I17" s="48">
        <v>428117.58</v>
      </c>
      <c r="J17" s="25"/>
    </row>
    <row r="18" spans="1:10" s="17" customFormat="1" ht="15.75" x14ac:dyDescent="0.2">
      <c r="A18" s="45" t="s">
        <v>116</v>
      </c>
      <c r="B18" s="46" t="s">
        <v>121</v>
      </c>
      <c r="C18" s="48">
        <v>11480000</v>
      </c>
      <c r="D18" s="48">
        <v>9098500</v>
      </c>
      <c r="E18" s="48">
        <v>9067396.0199999996</v>
      </c>
      <c r="F18" s="47">
        <f t="shared" si="4"/>
        <v>78.984285888501731</v>
      </c>
      <c r="G18" s="47">
        <f t="shared" si="5"/>
        <v>99.658141671704129</v>
      </c>
      <c r="H18" s="48">
        <v>390000</v>
      </c>
      <c r="I18" s="48">
        <v>447885.95000000007</v>
      </c>
      <c r="J18" s="25">
        <f t="shared" si="6"/>
        <v>114.8425512820513</v>
      </c>
    </row>
    <row r="19" spans="1:10" s="17" customFormat="1" ht="15.75" x14ac:dyDescent="0.2">
      <c r="A19" s="45" t="s">
        <v>122</v>
      </c>
      <c r="B19" s="46" t="s">
        <v>126</v>
      </c>
      <c r="C19" s="48">
        <v>3759000</v>
      </c>
      <c r="D19" s="48">
        <v>3043400</v>
      </c>
      <c r="E19" s="48">
        <v>3001923.4399999995</v>
      </c>
      <c r="F19" s="47">
        <f t="shared" si="4"/>
        <v>79.859628624634198</v>
      </c>
      <c r="G19" s="47">
        <f t="shared" si="5"/>
        <v>98.637163698495087</v>
      </c>
      <c r="H19" s="49"/>
      <c r="I19" s="49"/>
      <c r="J19" s="25"/>
    </row>
    <row r="20" spans="1:10" s="17" customFormat="1" ht="31.5" x14ac:dyDescent="0.2">
      <c r="A20" s="45" t="s">
        <v>123</v>
      </c>
      <c r="B20" s="46" t="s">
        <v>127</v>
      </c>
      <c r="C20" s="48">
        <v>310000</v>
      </c>
      <c r="D20" s="48">
        <v>239900</v>
      </c>
      <c r="E20" s="48">
        <v>197215.24</v>
      </c>
      <c r="F20" s="47">
        <f t="shared" si="4"/>
        <v>63.617819354838709</v>
      </c>
      <c r="G20" s="47">
        <f t="shared" si="5"/>
        <v>82.207269695706543</v>
      </c>
      <c r="H20" s="49"/>
      <c r="I20" s="49"/>
      <c r="J20" s="25"/>
    </row>
    <row r="21" spans="1:10" s="17" customFormat="1" ht="31.5" x14ac:dyDescent="0.2">
      <c r="A21" s="45" t="s">
        <v>124</v>
      </c>
      <c r="B21" s="46" t="s">
        <v>128</v>
      </c>
      <c r="C21" s="48">
        <v>1176200</v>
      </c>
      <c r="D21" s="48">
        <v>733100</v>
      </c>
      <c r="E21" s="48">
        <v>525533.75</v>
      </c>
      <c r="F21" s="47">
        <f t="shared" si="4"/>
        <v>44.680645298418639</v>
      </c>
      <c r="G21" s="47">
        <f t="shared" si="5"/>
        <v>71.686502523530208</v>
      </c>
      <c r="H21" s="49"/>
      <c r="I21" s="49"/>
      <c r="J21" s="25"/>
    </row>
    <row r="22" spans="1:10" s="17" customFormat="1" ht="63" x14ac:dyDescent="0.2">
      <c r="A22" s="57" t="s">
        <v>217</v>
      </c>
      <c r="B22" s="39" t="s">
        <v>219</v>
      </c>
      <c r="C22" s="48">
        <v>116210</v>
      </c>
      <c r="D22" s="48">
        <v>116210</v>
      </c>
      <c r="E22" s="48">
        <v>0</v>
      </c>
      <c r="F22" s="47">
        <f t="shared" si="4"/>
        <v>0</v>
      </c>
      <c r="G22" s="47">
        <f t="shared" si="5"/>
        <v>0</v>
      </c>
      <c r="H22" s="48">
        <v>49247</v>
      </c>
      <c r="I22" s="48"/>
      <c r="J22" s="25"/>
    </row>
    <row r="23" spans="1:10" s="17" customFormat="1" ht="63" x14ac:dyDescent="0.2">
      <c r="A23" s="57" t="s">
        <v>218</v>
      </c>
      <c r="B23" s="39" t="s">
        <v>220</v>
      </c>
      <c r="C23" s="48">
        <v>1162096</v>
      </c>
      <c r="D23" s="48">
        <v>1162096</v>
      </c>
      <c r="E23" s="48">
        <v>0</v>
      </c>
      <c r="F23" s="47">
        <f t="shared" si="4"/>
        <v>0</v>
      </c>
      <c r="G23" s="47">
        <f t="shared" si="5"/>
        <v>0</v>
      </c>
      <c r="H23" s="48">
        <v>492467</v>
      </c>
      <c r="I23" s="48">
        <v>394980</v>
      </c>
      <c r="J23" s="25">
        <f t="shared" si="6"/>
        <v>80.204358870746674</v>
      </c>
    </row>
    <row r="24" spans="1:10" s="17" customFormat="1" ht="47.25" x14ac:dyDescent="0.2">
      <c r="A24" s="45" t="s">
        <v>125</v>
      </c>
      <c r="B24" s="46" t="s">
        <v>129</v>
      </c>
      <c r="C24" s="48">
        <v>301713</v>
      </c>
      <c r="D24" s="48">
        <v>180016</v>
      </c>
      <c r="E24" s="48">
        <v>135994.36000000002</v>
      </c>
      <c r="F24" s="47">
        <f t="shared" si="4"/>
        <v>45.074080334622643</v>
      </c>
      <c r="G24" s="47">
        <f t="shared" si="5"/>
        <v>75.545707048262386</v>
      </c>
      <c r="H24" s="49"/>
      <c r="I24" s="49"/>
      <c r="J24" s="25"/>
    </row>
    <row r="25" spans="1:10" s="23" customFormat="1" ht="15.75" x14ac:dyDescent="0.2">
      <c r="A25" s="51" t="s">
        <v>130</v>
      </c>
      <c r="B25" s="50">
        <v>2000</v>
      </c>
      <c r="C25" s="42">
        <f>+C26+C27+C28+C29+C30+C31+C32</f>
        <v>9860800</v>
      </c>
      <c r="D25" s="42">
        <f t="shared" ref="D25:E25" si="7">+D26+D27+D28+D29+D30+D31+D32</f>
        <v>7762800</v>
      </c>
      <c r="E25" s="42">
        <f t="shared" si="7"/>
        <v>6678330.5600000005</v>
      </c>
      <c r="F25" s="43">
        <f t="shared" si="1"/>
        <v>67.726052247282169</v>
      </c>
      <c r="G25" s="43">
        <f t="shared" si="2"/>
        <v>86.02991910135519</v>
      </c>
      <c r="H25" s="42">
        <f t="shared" ref="H25:I25" si="8">+H26+H27+H28+H29+H30+H31+H32</f>
        <v>150000</v>
      </c>
      <c r="I25" s="42">
        <f t="shared" si="8"/>
        <v>99971.68</v>
      </c>
      <c r="J25" s="21">
        <f t="shared" si="6"/>
        <v>66.647786666666661</v>
      </c>
    </row>
    <row r="26" spans="1:10" s="17" customFormat="1" ht="31.5" x14ac:dyDescent="0.2">
      <c r="A26" s="45" t="s">
        <v>131</v>
      </c>
      <c r="B26" s="46" t="s">
        <v>141</v>
      </c>
      <c r="C26" s="48">
        <v>7216600</v>
      </c>
      <c r="D26" s="48">
        <v>5340200</v>
      </c>
      <c r="E26" s="48">
        <v>4699273.84</v>
      </c>
      <c r="F26" s="47">
        <f t="shared" si="1"/>
        <v>65.117560069838973</v>
      </c>
      <c r="G26" s="47">
        <f t="shared" si="2"/>
        <v>87.998086963035092</v>
      </c>
      <c r="H26" s="49"/>
      <c r="I26" s="49"/>
      <c r="J26" s="25"/>
    </row>
    <row r="27" spans="1:10" s="17" customFormat="1" ht="47.25" x14ac:dyDescent="0.2">
      <c r="A27" s="45" t="s">
        <v>132</v>
      </c>
      <c r="B27" s="46" t="s">
        <v>142</v>
      </c>
      <c r="C27" s="48">
        <v>935500</v>
      </c>
      <c r="D27" s="48">
        <v>869300</v>
      </c>
      <c r="E27" s="48">
        <v>769099.75</v>
      </c>
      <c r="F27" s="47">
        <f t="shared" si="1"/>
        <v>82.212693746659539</v>
      </c>
      <c r="G27" s="47">
        <f t="shared" si="2"/>
        <v>88.473455653974469</v>
      </c>
      <c r="H27" s="49"/>
      <c r="I27" s="49"/>
      <c r="J27" s="25"/>
    </row>
    <row r="28" spans="1:10" s="17" customFormat="1" ht="47.25" x14ac:dyDescent="0.2">
      <c r="A28" s="45" t="s">
        <v>133</v>
      </c>
      <c r="B28" s="46" t="s">
        <v>143</v>
      </c>
      <c r="C28" s="48">
        <v>211200</v>
      </c>
      <c r="D28" s="48">
        <v>169200</v>
      </c>
      <c r="E28" s="48">
        <v>115646.78</v>
      </c>
      <c r="F28" s="47">
        <f t="shared" si="1"/>
        <v>54.756998106060607</v>
      </c>
      <c r="G28" s="47">
        <f t="shared" si="2"/>
        <v>68.349160756501178</v>
      </c>
      <c r="H28" s="49"/>
      <c r="I28" s="49"/>
      <c r="J28" s="25"/>
    </row>
    <row r="29" spans="1:10" s="17" customFormat="1" ht="31.5" x14ac:dyDescent="0.2">
      <c r="A29" s="45" t="s">
        <v>134</v>
      </c>
      <c r="B29" s="46" t="s">
        <v>144</v>
      </c>
      <c r="C29" s="48">
        <v>347200</v>
      </c>
      <c r="D29" s="48">
        <v>250500</v>
      </c>
      <c r="E29" s="48">
        <v>214262.99</v>
      </c>
      <c r="F29" s="47">
        <f t="shared" si="1"/>
        <v>61.71169066820277</v>
      </c>
      <c r="G29" s="47">
        <f t="shared" si="2"/>
        <v>85.534127744510982</v>
      </c>
      <c r="H29" s="49"/>
      <c r="I29" s="49"/>
      <c r="J29" s="25"/>
    </row>
    <row r="30" spans="1:10" s="17" customFormat="1" ht="31.5" x14ac:dyDescent="0.2">
      <c r="A30" s="45" t="s">
        <v>135</v>
      </c>
      <c r="B30" s="46" t="s">
        <v>145</v>
      </c>
      <c r="C30" s="48">
        <v>994000</v>
      </c>
      <c r="D30" s="48">
        <v>994000</v>
      </c>
      <c r="E30" s="48">
        <v>809754.5</v>
      </c>
      <c r="F30" s="47">
        <f t="shared" si="1"/>
        <v>81.464235412474849</v>
      </c>
      <c r="G30" s="47">
        <f t="shared" si="2"/>
        <v>81.464235412474849</v>
      </c>
      <c r="H30" s="49"/>
      <c r="I30" s="49"/>
      <c r="J30" s="25"/>
    </row>
    <row r="31" spans="1:10" s="17" customFormat="1" ht="31.5" x14ac:dyDescent="0.2">
      <c r="A31" s="45" t="s">
        <v>136</v>
      </c>
      <c r="B31" s="46" t="s">
        <v>146</v>
      </c>
      <c r="C31" s="48">
        <v>46300</v>
      </c>
      <c r="D31" s="48">
        <v>29600</v>
      </c>
      <c r="E31" s="48">
        <v>29515</v>
      </c>
      <c r="F31" s="47">
        <f t="shared" si="1"/>
        <v>63.747300215982719</v>
      </c>
      <c r="G31" s="47">
        <f t="shared" si="2"/>
        <v>99.712837837837839</v>
      </c>
      <c r="H31" s="49"/>
      <c r="I31" s="49"/>
      <c r="J31" s="25"/>
    </row>
    <row r="32" spans="1:10" s="17" customFormat="1" ht="15.75" x14ac:dyDescent="0.2">
      <c r="A32" s="45" t="s">
        <v>137</v>
      </c>
      <c r="B32" s="46" t="s">
        <v>147</v>
      </c>
      <c r="C32" s="48">
        <v>110000</v>
      </c>
      <c r="D32" s="48">
        <v>110000</v>
      </c>
      <c r="E32" s="48">
        <v>40777.699999999997</v>
      </c>
      <c r="F32" s="47">
        <f t="shared" si="1"/>
        <v>37.07063636363636</v>
      </c>
      <c r="G32" s="47">
        <f t="shared" si="2"/>
        <v>37.07063636363636</v>
      </c>
      <c r="H32" s="48">
        <v>150000</v>
      </c>
      <c r="I32" s="48">
        <v>99971.68</v>
      </c>
      <c r="J32" s="25">
        <f t="shared" ref="J32" si="9">+I32/H32*100</f>
        <v>66.647786666666661</v>
      </c>
    </row>
    <row r="33" spans="1:10" s="23" customFormat="1" ht="15.75" x14ac:dyDescent="0.2">
      <c r="A33" s="51" t="s">
        <v>138</v>
      </c>
      <c r="B33" s="50">
        <v>3000</v>
      </c>
      <c r="C33" s="42">
        <f>+C38+C39+C34+C35+C36+C37</f>
        <v>4098500</v>
      </c>
      <c r="D33" s="42">
        <f t="shared" ref="D33:E33" si="10">+D38+D39+D34+D35+D36+D37</f>
        <v>3581800</v>
      </c>
      <c r="E33" s="42">
        <f t="shared" si="10"/>
        <v>3233819.49</v>
      </c>
      <c r="F33" s="43">
        <f t="shared" si="1"/>
        <v>78.902512870562404</v>
      </c>
      <c r="G33" s="43">
        <f t="shared" si="2"/>
        <v>90.284758780501434</v>
      </c>
      <c r="H33" s="42">
        <f t="shared" ref="H33" si="11">+H38+H39+H34+H35+H36+H37</f>
        <v>200000</v>
      </c>
      <c r="I33" s="42"/>
      <c r="J33" s="21"/>
    </row>
    <row r="34" spans="1:10" s="23" customFormat="1" ht="31.5" x14ac:dyDescent="0.2">
      <c r="A34" s="57" t="s">
        <v>225</v>
      </c>
      <c r="B34" s="39" t="s">
        <v>221</v>
      </c>
      <c r="C34" s="48">
        <v>21000</v>
      </c>
      <c r="D34" s="48">
        <v>21000</v>
      </c>
      <c r="E34" s="48">
        <v>11849.13</v>
      </c>
      <c r="F34" s="47">
        <f t="shared" ref="F34:F37" si="12">+E34/C34*100</f>
        <v>56.424428571428564</v>
      </c>
      <c r="G34" s="47">
        <f t="shared" ref="G34:G37" si="13">+E34/D34*100</f>
        <v>56.424428571428564</v>
      </c>
      <c r="H34" s="42"/>
      <c r="I34" s="42"/>
      <c r="J34" s="21"/>
    </row>
    <row r="35" spans="1:10" s="23" customFormat="1" ht="31.5" x14ac:dyDescent="0.2">
      <c r="A35" s="57" t="s">
        <v>226</v>
      </c>
      <c r="B35" s="39" t="s">
        <v>222</v>
      </c>
      <c r="C35" s="48">
        <v>18000</v>
      </c>
      <c r="D35" s="48">
        <v>18000</v>
      </c>
      <c r="E35" s="48">
        <v>12633</v>
      </c>
      <c r="F35" s="47">
        <f t="shared" si="12"/>
        <v>70.183333333333337</v>
      </c>
      <c r="G35" s="47">
        <f t="shared" si="13"/>
        <v>70.183333333333337</v>
      </c>
      <c r="H35" s="42"/>
      <c r="I35" s="42"/>
      <c r="J35" s="21"/>
    </row>
    <row r="36" spans="1:10" s="23" customFormat="1" ht="63" x14ac:dyDescent="0.2">
      <c r="A36" s="57" t="s">
        <v>227</v>
      </c>
      <c r="B36" s="39" t="s">
        <v>223</v>
      </c>
      <c r="C36" s="48">
        <v>400000</v>
      </c>
      <c r="D36" s="48">
        <v>400000</v>
      </c>
      <c r="E36" s="48">
        <v>396610</v>
      </c>
      <c r="F36" s="47">
        <f t="shared" si="12"/>
        <v>99.152500000000003</v>
      </c>
      <c r="G36" s="47">
        <f t="shared" si="13"/>
        <v>99.152500000000003</v>
      </c>
      <c r="H36" s="42"/>
      <c r="I36" s="42"/>
      <c r="J36" s="21"/>
    </row>
    <row r="37" spans="1:10" s="23" customFormat="1" ht="47.25" x14ac:dyDescent="0.2">
      <c r="A37" s="57" t="s">
        <v>228</v>
      </c>
      <c r="B37" s="39" t="s">
        <v>224</v>
      </c>
      <c r="C37" s="48">
        <v>70000</v>
      </c>
      <c r="D37" s="48">
        <v>70000</v>
      </c>
      <c r="E37" s="48">
        <v>28500</v>
      </c>
      <c r="F37" s="47">
        <f t="shared" si="12"/>
        <v>40.714285714285715</v>
      </c>
      <c r="G37" s="47">
        <f t="shared" si="13"/>
        <v>40.714285714285715</v>
      </c>
      <c r="H37" s="42"/>
      <c r="I37" s="42"/>
      <c r="J37" s="21"/>
    </row>
    <row r="38" spans="1:10" s="17" customFormat="1" ht="31.5" x14ac:dyDescent="0.2">
      <c r="A38" s="45" t="s">
        <v>139</v>
      </c>
      <c r="B38" s="46" t="s">
        <v>148</v>
      </c>
      <c r="C38" s="48">
        <v>1985000</v>
      </c>
      <c r="D38" s="48">
        <v>1475800</v>
      </c>
      <c r="E38" s="48">
        <v>1244703.3600000001</v>
      </c>
      <c r="F38" s="47">
        <f t="shared" si="1"/>
        <v>62.705458942065498</v>
      </c>
      <c r="G38" s="47">
        <f t="shared" si="2"/>
        <v>84.340924244477577</v>
      </c>
      <c r="H38" s="49"/>
      <c r="I38" s="49"/>
      <c r="J38" s="25"/>
    </row>
    <row r="39" spans="1:10" s="17" customFormat="1" ht="31.5" x14ac:dyDescent="0.2">
      <c r="A39" s="45" t="s">
        <v>140</v>
      </c>
      <c r="B39" s="46" t="s">
        <v>149</v>
      </c>
      <c r="C39" s="48">
        <v>1604500</v>
      </c>
      <c r="D39" s="48">
        <v>1597000</v>
      </c>
      <c r="E39" s="48">
        <v>1539524</v>
      </c>
      <c r="F39" s="47">
        <f t="shared" si="1"/>
        <v>95.950389529448415</v>
      </c>
      <c r="G39" s="47">
        <f t="shared" si="2"/>
        <v>96.401001878522237</v>
      </c>
      <c r="H39" s="48">
        <v>200000</v>
      </c>
      <c r="I39" s="48"/>
      <c r="J39" s="25"/>
    </row>
    <row r="40" spans="1:10" s="23" customFormat="1" ht="15.75" x14ac:dyDescent="0.2">
      <c r="A40" s="51" t="s">
        <v>150</v>
      </c>
      <c r="B40" s="52" t="s">
        <v>167</v>
      </c>
      <c r="C40" s="53">
        <f>+C41+C42+C43+C44+C45+C46</f>
        <v>11674000</v>
      </c>
      <c r="D40" s="53">
        <f t="shared" ref="D40:E40" si="14">+D41+D42+D43+D44+D45+D46</f>
        <v>8426582</v>
      </c>
      <c r="E40" s="53">
        <f t="shared" si="14"/>
        <v>7800991.2800000003</v>
      </c>
      <c r="F40" s="43">
        <f t="shared" si="1"/>
        <v>66.823636114442351</v>
      </c>
      <c r="G40" s="43">
        <f t="shared" si="2"/>
        <v>92.575984901114111</v>
      </c>
      <c r="H40" s="53">
        <f>+H41+H42+H43+H44+H45</f>
        <v>270000</v>
      </c>
      <c r="I40" s="53">
        <f>+I41+I42+I43+I44+I45</f>
        <v>34396.25</v>
      </c>
      <c r="J40" s="21">
        <f>+I40/H40*100</f>
        <v>12.739351851851852</v>
      </c>
    </row>
    <row r="41" spans="1:10" s="17" customFormat="1" ht="15.75" x14ac:dyDescent="0.2">
      <c r="A41" s="45" t="s">
        <v>151</v>
      </c>
      <c r="B41" s="46" t="s">
        <v>168</v>
      </c>
      <c r="C41" s="48">
        <v>3954000</v>
      </c>
      <c r="D41" s="48">
        <v>2836500</v>
      </c>
      <c r="E41" s="48">
        <v>2793862.86</v>
      </c>
      <c r="F41" s="47">
        <f t="shared" si="1"/>
        <v>70.659151745068286</v>
      </c>
      <c r="G41" s="47">
        <f t="shared" si="2"/>
        <v>98.496839767318875</v>
      </c>
      <c r="H41" s="48">
        <v>50000</v>
      </c>
      <c r="I41" s="48"/>
      <c r="J41" s="25"/>
    </row>
    <row r="42" spans="1:10" s="17" customFormat="1" ht="15.75" x14ac:dyDescent="0.2">
      <c r="A42" s="45" t="s">
        <v>152</v>
      </c>
      <c r="B42" s="46" t="s">
        <v>169</v>
      </c>
      <c r="C42" s="48">
        <v>174000</v>
      </c>
      <c r="D42" s="48">
        <v>141500</v>
      </c>
      <c r="E42" s="48">
        <v>117093.16</v>
      </c>
      <c r="F42" s="47">
        <f t="shared" si="1"/>
        <v>67.294919540229898</v>
      </c>
      <c r="G42" s="47">
        <f t="shared" si="2"/>
        <v>82.751349823321561</v>
      </c>
      <c r="H42" s="48">
        <v>4000</v>
      </c>
      <c r="I42" s="48"/>
      <c r="J42" s="25"/>
    </row>
    <row r="43" spans="1:10" s="17" customFormat="1" ht="31.5" x14ac:dyDescent="0.2">
      <c r="A43" s="45" t="s">
        <v>153</v>
      </c>
      <c r="B43" s="46" t="s">
        <v>170</v>
      </c>
      <c r="C43" s="48">
        <v>5519000</v>
      </c>
      <c r="D43" s="48">
        <v>3913300</v>
      </c>
      <c r="E43" s="48">
        <v>3710093.4</v>
      </c>
      <c r="F43" s="47">
        <f t="shared" si="1"/>
        <v>67.224015220148587</v>
      </c>
      <c r="G43" s="47">
        <f t="shared" si="2"/>
        <v>94.807282855901661</v>
      </c>
      <c r="H43" s="48">
        <v>216000</v>
      </c>
      <c r="I43" s="48">
        <v>34396.25</v>
      </c>
      <c r="J43" s="25">
        <f>+I43/H43*100</f>
        <v>15.924189814814815</v>
      </c>
    </row>
    <row r="44" spans="1:10" s="17" customFormat="1" ht="15.75" x14ac:dyDescent="0.2">
      <c r="A44" s="45" t="s">
        <v>154</v>
      </c>
      <c r="B44" s="46" t="s">
        <v>171</v>
      </c>
      <c r="C44" s="48">
        <v>350000</v>
      </c>
      <c r="D44" s="48">
        <v>253600</v>
      </c>
      <c r="E44" s="48">
        <v>238106.65</v>
      </c>
      <c r="F44" s="47">
        <f t="shared" si="1"/>
        <v>68.030471428571431</v>
      </c>
      <c r="G44" s="47">
        <f t="shared" si="2"/>
        <v>93.890634858044166</v>
      </c>
      <c r="H44" s="49"/>
      <c r="I44" s="49"/>
      <c r="J44" s="25"/>
    </row>
    <row r="45" spans="1:10" s="17" customFormat="1" ht="31.5" x14ac:dyDescent="0.2">
      <c r="A45" s="45" t="s">
        <v>155</v>
      </c>
      <c r="B45" s="46" t="s">
        <v>172</v>
      </c>
      <c r="C45" s="48">
        <v>1249000</v>
      </c>
      <c r="D45" s="48">
        <v>853682</v>
      </c>
      <c r="E45" s="48">
        <v>786818.13</v>
      </c>
      <c r="F45" s="47">
        <f t="shared" si="1"/>
        <v>62.995847077662127</v>
      </c>
      <c r="G45" s="47">
        <f t="shared" si="2"/>
        <v>92.167590507940901</v>
      </c>
      <c r="H45" s="49"/>
      <c r="I45" s="49"/>
      <c r="J45" s="25"/>
    </row>
    <row r="46" spans="1:10" s="17" customFormat="1" ht="15.75" x14ac:dyDescent="0.2">
      <c r="A46" s="57" t="s">
        <v>229</v>
      </c>
      <c r="B46" s="46">
        <v>4082</v>
      </c>
      <c r="C46" s="48">
        <v>428000</v>
      </c>
      <c r="D46" s="48">
        <v>428000</v>
      </c>
      <c r="E46" s="48">
        <v>155017.08000000002</v>
      </c>
      <c r="F46" s="47">
        <f t="shared" ref="F46" si="15">+E46/C46*100</f>
        <v>36.218943925233646</v>
      </c>
      <c r="G46" s="47">
        <f t="shared" ref="G46" si="16">+E46/D46*100</f>
        <v>36.218943925233646</v>
      </c>
      <c r="H46" s="49"/>
      <c r="I46" s="49"/>
      <c r="J46" s="25"/>
    </row>
    <row r="47" spans="1:10" s="23" customFormat="1" ht="15.75" x14ac:dyDescent="0.2">
      <c r="A47" s="51" t="s">
        <v>156</v>
      </c>
      <c r="B47" s="52" t="s">
        <v>173</v>
      </c>
      <c r="C47" s="53">
        <f>+C49+C50+C48</f>
        <v>3216100</v>
      </c>
      <c r="D47" s="53">
        <f t="shared" ref="D47:E47" si="17">+D49+D50+D48</f>
        <v>2209138</v>
      </c>
      <c r="E47" s="53">
        <f t="shared" si="17"/>
        <v>1967447.83</v>
      </c>
      <c r="F47" s="43">
        <f t="shared" si="1"/>
        <v>61.174958179161095</v>
      </c>
      <c r="G47" s="43">
        <f t="shared" si="2"/>
        <v>89.059525932739376</v>
      </c>
      <c r="H47" s="53"/>
      <c r="I47" s="53"/>
      <c r="J47" s="21"/>
    </row>
    <row r="48" spans="1:10" s="17" customFormat="1" ht="31.5" x14ac:dyDescent="0.2">
      <c r="A48" s="55" t="s">
        <v>230</v>
      </c>
      <c r="B48" s="46">
        <v>5011</v>
      </c>
      <c r="C48" s="48">
        <v>619000</v>
      </c>
      <c r="D48" s="48">
        <v>319000</v>
      </c>
      <c r="E48" s="48">
        <v>164896.60999999999</v>
      </c>
      <c r="F48" s="47">
        <f t="shared" si="1"/>
        <v>26.639193861066236</v>
      </c>
      <c r="G48" s="47">
        <f t="shared" si="2"/>
        <v>51.69172727272727</v>
      </c>
      <c r="H48" s="54"/>
      <c r="I48" s="54"/>
      <c r="J48" s="25"/>
    </row>
    <row r="49" spans="1:10" s="17" customFormat="1" ht="31.5" x14ac:dyDescent="0.2">
      <c r="A49" s="45" t="s">
        <v>157</v>
      </c>
      <c r="B49" s="46" t="s">
        <v>174</v>
      </c>
      <c r="C49" s="48">
        <v>1682100</v>
      </c>
      <c r="D49" s="48">
        <v>1214380</v>
      </c>
      <c r="E49" s="48">
        <v>1153869.96</v>
      </c>
      <c r="F49" s="47">
        <f t="shared" si="1"/>
        <v>68.596989477438925</v>
      </c>
      <c r="G49" s="47">
        <f t="shared" si="2"/>
        <v>95.017207134504844</v>
      </c>
      <c r="H49" s="49"/>
      <c r="I49" s="49"/>
      <c r="J49" s="25"/>
    </row>
    <row r="50" spans="1:10" s="17" customFormat="1" ht="23.25" customHeight="1" x14ac:dyDescent="0.2">
      <c r="A50" s="45" t="s">
        <v>158</v>
      </c>
      <c r="B50" s="46" t="s">
        <v>175</v>
      </c>
      <c r="C50" s="48">
        <v>915000</v>
      </c>
      <c r="D50" s="48">
        <v>675758</v>
      </c>
      <c r="E50" s="48">
        <v>648681.26</v>
      </c>
      <c r="F50" s="47">
        <f t="shared" si="1"/>
        <v>70.894126775956295</v>
      </c>
      <c r="G50" s="47">
        <f t="shared" si="2"/>
        <v>95.993130676958316</v>
      </c>
      <c r="H50" s="49"/>
      <c r="I50" s="49"/>
      <c r="J50" s="25"/>
    </row>
    <row r="51" spans="1:10" s="23" customFormat="1" ht="15.75" x14ac:dyDescent="0.2">
      <c r="A51" s="51" t="s">
        <v>159</v>
      </c>
      <c r="B51" s="52" t="s">
        <v>176</v>
      </c>
      <c r="C51" s="53">
        <f>+C53+C54+C55+C52</f>
        <v>14030867</v>
      </c>
      <c r="D51" s="53">
        <f t="shared" ref="D51:E51" si="18">+D53+D54+D55+D52</f>
        <v>8157467</v>
      </c>
      <c r="E51" s="53">
        <f t="shared" si="18"/>
        <v>7957917.2399999993</v>
      </c>
      <c r="F51" s="43">
        <f t="shared" si="1"/>
        <v>56.717216690885884</v>
      </c>
      <c r="G51" s="43">
        <f t="shared" si="2"/>
        <v>97.553777906793854</v>
      </c>
      <c r="H51" s="53">
        <f t="shared" ref="H51" si="19">+H53+H54+H55+H52</f>
        <v>200000</v>
      </c>
      <c r="I51" s="53"/>
      <c r="J51" s="21"/>
    </row>
    <row r="52" spans="1:10" s="17" customFormat="1" ht="31.5" x14ac:dyDescent="0.2">
      <c r="A52" s="55" t="s">
        <v>231</v>
      </c>
      <c r="B52" s="46">
        <v>6013</v>
      </c>
      <c r="C52" s="48">
        <v>1121000</v>
      </c>
      <c r="D52" s="48">
        <v>191000</v>
      </c>
      <c r="E52" s="48">
        <v>92318.8</v>
      </c>
      <c r="F52" s="47">
        <f t="shared" ref="F52" si="20">+E52/C52*100</f>
        <v>8.2353969669937559</v>
      </c>
      <c r="G52" s="47">
        <f t="shared" ref="G52" si="21">+E52/D52*100</f>
        <v>48.334450261780106</v>
      </c>
      <c r="H52" s="54"/>
      <c r="I52" s="54"/>
      <c r="J52" s="25"/>
    </row>
    <row r="53" spans="1:10" s="17" customFormat="1" ht="15.75" x14ac:dyDescent="0.2">
      <c r="A53" s="45" t="s">
        <v>160</v>
      </c>
      <c r="B53" s="46" t="s">
        <v>177</v>
      </c>
      <c r="C53" s="48">
        <v>12509867</v>
      </c>
      <c r="D53" s="48">
        <v>7566467</v>
      </c>
      <c r="E53" s="48">
        <v>7465598.4399999995</v>
      </c>
      <c r="F53" s="47">
        <f t="shared" si="1"/>
        <v>59.677680346241893</v>
      </c>
      <c r="G53" s="47">
        <f t="shared" si="2"/>
        <v>98.666900153004036</v>
      </c>
      <c r="H53" s="49"/>
      <c r="I53" s="49"/>
      <c r="J53" s="25"/>
    </row>
    <row r="54" spans="1:10" s="17" customFormat="1" ht="94.5" x14ac:dyDescent="0.2">
      <c r="A54" s="55" t="s">
        <v>200</v>
      </c>
      <c r="B54" s="56" t="s">
        <v>199</v>
      </c>
      <c r="C54" s="48">
        <v>400000</v>
      </c>
      <c r="D54" s="48">
        <v>400000</v>
      </c>
      <c r="E54" s="48">
        <v>400000</v>
      </c>
      <c r="F54" s="47">
        <f t="shared" ref="F54" si="22">+E54/C54*100</f>
        <v>100</v>
      </c>
      <c r="G54" s="47">
        <f t="shared" ref="G54" si="23">+E54/D54*100</f>
        <v>100</v>
      </c>
      <c r="H54" s="49"/>
      <c r="I54" s="49"/>
      <c r="J54" s="25"/>
    </row>
    <row r="55" spans="1:10" s="17" customFormat="1" ht="78.75" x14ac:dyDescent="0.2">
      <c r="A55" s="55" t="s">
        <v>234</v>
      </c>
      <c r="B55" s="56">
        <v>6083</v>
      </c>
      <c r="C55" s="48"/>
      <c r="D55" s="48"/>
      <c r="E55" s="48"/>
      <c r="F55" s="48"/>
      <c r="G55" s="48"/>
      <c r="H55" s="48">
        <v>200000</v>
      </c>
      <c r="I55" s="49"/>
      <c r="J55" s="25"/>
    </row>
    <row r="56" spans="1:10" s="23" customFormat="1" ht="15.75" x14ac:dyDescent="0.2">
      <c r="A56" s="51" t="s">
        <v>184</v>
      </c>
      <c r="B56" s="52" t="s">
        <v>187</v>
      </c>
      <c r="C56" s="53"/>
      <c r="D56" s="53"/>
      <c r="E56" s="53"/>
      <c r="F56" s="43"/>
      <c r="G56" s="43"/>
      <c r="H56" s="53">
        <f>+H63+H66+H65+H58+H61+H57+H59+H60+H62+H64</f>
        <v>19339058.66</v>
      </c>
      <c r="I56" s="53">
        <f>+I63+I66+I65+I58+I61+I57+I59+I60+I62+I64</f>
        <v>2236762.17</v>
      </c>
      <c r="J56" s="21"/>
    </row>
    <row r="57" spans="1:10" s="17" customFormat="1" ht="31.5" x14ac:dyDescent="0.2">
      <c r="A57" s="55" t="s">
        <v>235</v>
      </c>
      <c r="B57" s="46">
        <v>7310</v>
      </c>
      <c r="C57" s="54"/>
      <c r="D57" s="54"/>
      <c r="E57" s="54"/>
      <c r="F57" s="47"/>
      <c r="G57" s="47"/>
      <c r="H57" s="48">
        <v>3393895</v>
      </c>
      <c r="I57" s="48"/>
      <c r="J57" s="25"/>
    </row>
    <row r="58" spans="1:10" s="23" customFormat="1" ht="15.75" x14ac:dyDescent="0.2">
      <c r="A58" s="55" t="s">
        <v>202</v>
      </c>
      <c r="B58" s="46">
        <v>7321</v>
      </c>
      <c r="C58" s="53"/>
      <c r="D58" s="53"/>
      <c r="E58" s="53"/>
      <c r="F58" s="43"/>
      <c r="G58" s="43"/>
      <c r="H58" s="48">
        <v>951267.25</v>
      </c>
      <c r="I58" s="48">
        <v>81000</v>
      </c>
      <c r="J58" s="25">
        <f t="shared" ref="J58:J69" si="24">+I58/H58*100</f>
        <v>8.5149572846116595</v>
      </c>
    </row>
    <row r="59" spans="1:10" s="23" customFormat="1" ht="15.75" x14ac:dyDescent="0.2">
      <c r="A59" s="55" t="s">
        <v>236</v>
      </c>
      <c r="B59" s="46">
        <v>7324</v>
      </c>
      <c r="C59" s="53"/>
      <c r="D59" s="53"/>
      <c r="E59" s="53"/>
      <c r="F59" s="43"/>
      <c r="G59" s="43"/>
      <c r="H59" s="48">
        <v>300000</v>
      </c>
      <c r="I59" s="48"/>
      <c r="J59" s="25"/>
    </row>
    <row r="60" spans="1:10" s="23" customFormat="1" ht="31.5" x14ac:dyDescent="0.2">
      <c r="A60" s="55" t="s">
        <v>237</v>
      </c>
      <c r="B60" s="46">
        <v>7325</v>
      </c>
      <c r="C60" s="53"/>
      <c r="D60" s="53"/>
      <c r="E60" s="53"/>
      <c r="F60" s="43"/>
      <c r="G60" s="43"/>
      <c r="H60" s="48">
        <v>350000</v>
      </c>
      <c r="I60" s="48">
        <v>5400</v>
      </c>
      <c r="J60" s="25">
        <f t="shared" si="24"/>
        <v>1.5428571428571429</v>
      </c>
    </row>
    <row r="61" spans="1:10" s="23" customFormat="1" ht="15.75" x14ac:dyDescent="0.2">
      <c r="A61" s="55" t="s">
        <v>203</v>
      </c>
      <c r="B61" s="46">
        <v>7330</v>
      </c>
      <c r="C61" s="53"/>
      <c r="D61" s="53"/>
      <c r="E61" s="53"/>
      <c r="F61" s="43"/>
      <c r="G61" s="43"/>
      <c r="H61" s="48">
        <v>608100</v>
      </c>
      <c r="I61" s="48"/>
      <c r="J61" s="25"/>
    </row>
    <row r="62" spans="1:10" s="23" customFormat="1" ht="31.5" x14ac:dyDescent="0.2">
      <c r="A62" s="55" t="s">
        <v>238</v>
      </c>
      <c r="B62" s="46">
        <v>7350</v>
      </c>
      <c r="C62" s="53"/>
      <c r="D62" s="53"/>
      <c r="E62" s="53"/>
      <c r="F62" s="43"/>
      <c r="G62" s="43"/>
      <c r="H62" s="48">
        <v>55000</v>
      </c>
      <c r="I62" s="48"/>
      <c r="J62" s="25"/>
    </row>
    <row r="63" spans="1:10" s="17" customFormat="1" ht="47.25" x14ac:dyDescent="0.2">
      <c r="A63" s="45" t="s">
        <v>185</v>
      </c>
      <c r="B63" s="46" t="s">
        <v>188</v>
      </c>
      <c r="C63" s="54"/>
      <c r="D63" s="54"/>
      <c r="E63" s="54"/>
      <c r="F63" s="47"/>
      <c r="G63" s="47"/>
      <c r="H63" s="48">
        <v>1400000</v>
      </c>
      <c r="I63" s="48"/>
      <c r="J63" s="25"/>
    </row>
    <row r="64" spans="1:10" s="17" customFormat="1" ht="47.25" x14ac:dyDescent="0.2">
      <c r="A64" s="55" t="s">
        <v>239</v>
      </c>
      <c r="B64" s="46">
        <v>7363</v>
      </c>
      <c r="C64" s="54"/>
      <c r="D64" s="54"/>
      <c r="E64" s="54"/>
      <c r="F64" s="47"/>
      <c r="G64" s="47"/>
      <c r="H64" s="48">
        <v>4163078.41</v>
      </c>
      <c r="I64" s="48">
        <v>353020.41</v>
      </c>
      <c r="J64" s="25">
        <f t="shared" si="24"/>
        <v>8.479792481256677</v>
      </c>
    </row>
    <row r="65" spans="1:10" s="17" customFormat="1" ht="31.5" x14ac:dyDescent="0.2">
      <c r="A65" s="45" t="s">
        <v>201</v>
      </c>
      <c r="B65" s="46">
        <v>7368</v>
      </c>
      <c r="C65" s="54"/>
      <c r="D65" s="54"/>
      <c r="E65" s="54"/>
      <c r="F65" s="47"/>
      <c r="G65" s="47"/>
      <c r="H65" s="48">
        <v>2288252</v>
      </c>
      <c r="I65" s="48">
        <v>1765576.8</v>
      </c>
      <c r="J65" s="25">
        <f t="shared" si="24"/>
        <v>77.15831997524748</v>
      </c>
    </row>
    <row r="66" spans="1:10" s="17" customFormat="1" ht="31.5" x14ac:dyDescent="0.2">
      <c r="A66" s="45" t="s">
        <v>186</v>
      </c>
      <c r="B66" s="46" t="s">
        <v>189</v>
      </c>
      <c r="C66" s="54"/>
      <c r="D66" s="54"/>
      <c r="E66" s="54"/>
      <c r="F66" s="47"/>
      <c r="G66" s="47"/>
      <c r="H66" s="48">
        <v>5829466</v>
      </c>
      <c r="I66" s="48">
        <v>31764.959999999999</v>
      </c>
      <c r="J66" s="25">
        <f t="shared" si="24"/>
        <v>0.54490342683189164</v>
      </c>
    </row>
    <row r="67" spans="1:10" s="23" customFormat="1" ht="31.5" x14ac:dyDescent="0.2">
      <c r="A67" s="51" t="s">
        <v>190</v>
      </c>
      <c r="B67" s="52" t="s">
        <v>191</v>
      </c>
      <c r="C67" s="53">
        <f>+C68+C69</f>
        <v>11238700</v>
      </c>
      <c r="D67" s="53">
        <f t="shared" ref="D67:E67" si="25">+D68+D69</f>
        <v>3976300</v>
      </c>
      <c r="E67" s="53">
        <f t="shared" si="25"/>
        <v>3956532.6</v>
      </c>
      <c r="F67" s="47">
        <f t="shared" ref="F67:F74" si="26">+E67/C67*100</f>
        <v>35.204539670958383</v>
      </c>
      <c r="G67" s="47">
        <f t="shared" ref="G67:G74" si="27">+E67/D67*100</f>
        <v>99.502869501798159</v>
      </c>
      <c r="H67" s="53">
        <f t="shared" ref="H67" si="28">+H68+H69</f>
        <v>11214434</v>
      </c>
      <c r="I67" s="53">
        <f t="shared" ref="I67" si="29">+I68+I69</f>
        <v>9999999.5999999996</v>
      </c>
      <c r="J67" s="21">
        <f t="shared" si="24"/>
        <v>89.170791856280928</v>
      </c>
    </row>
    <row r="68" spans="1:10" s="17" customFormat="1" ht="47.25" x14ac:dyDescent="0.2">
      <c r="A68" s="45" t="s">
        <v>161</v>
      </c>
      <c r="B68" s="46" t="s">
        <v>178</v>
      </c>
      <c r="C68" s="48">
        <v>11238700</v>
      </c>
      <c r="D68" s="48">
        <v>3976300</v>
      </c>
      <c r="E68" s="48">
        <v>3956532.6</v>
      </c>
      <c r="F68" s="47">
        <f t="shared" si="26"/>
        <v>35.204539670958383</v>
      </c>
      <c r="G68" s="47">
        <f t="shared" si="27"/>
        <v>99.502869501798159</v>
      </c>
      <c r="H68" s="48">
        <v>1214434</v>
      </c>
      <c r="I68" s="48"/>
      <c r="J68" s="25"/>
    </row>
    <row r="69" spans="1:10" s="17" customFormat="1" ht="47.25" x14ac:dyDescent="0.2">
      <c r="A69" s="55" t="s">
        <v>204</v>
      </c>
      <c r="B69" s="46">
        <v>7462</v>
      </c>
      <c r="C69" s="48"/>
      <c r="D69" s="48"/>
      <c r="E69" s="48"/>
      <c r="F69" s="47"/>
      <c r="G69" s="47"/>
      <c r="H69" s="48">
        <v>10000000</v>
      </c>
      <c r="I69" s="48">
        <v>9999999.5999999996</v>
      </c>
      <c r="J69" s="25">
        <f t="shared" si="24"/>
        <v>99.999995999999996</v>
      </c>
    </row>
    <row r="70" spans="1:10" s="23" customFormat="1" ht="31.5" x14ac:dyDescent="0.2">
      <c r="A70" s="51" t="s">
        <v>192</v>
      </c>
      <c r="B70" s="52" t="s">
        <v>194</v>
      </c>
      <c r="C70" s="53">
        <f>+C72+C73+C74+C71</f>
        <v>1820000</v>
      </c>
      <c r="D70" s="53">
        <f t="shared" ref="D70:E70" si="30">+D72+D73+D74+D71</f>
        <v>1320736</v>
      </c>
      <c r="E70" s="53">
        <f t="shared" si="30"/>
        <v>1252785.31</v>
      </c>
      <c r="F70" s="47">
        <f t="shared" si="26"/>
        <v>68.834357692307691</v>
      </c>
      <c r="G70" s="47">
        <f t="shared" si="27"/>
        <v>94.85508913212027</v>
      </c>
      <c r="H70" s="53"/>
      <c r="I70" s="50"/>
      <c r="J70" s="21"/>
    </row>
    <row r="71" spans="1:10" s="23" customFormat="1" ht="31.5" x14ac:dyDescent="0.2">
      <c r="A71" s="55" t="s">
        <v>232</v>
      </c>
      <c r="B71" s="46">
        <v>7610</v>
      </c>
      <c r="C71" s="48">
        <v>40000</v>
      </c>
      <c r="D71" s="48">
        <v>40000</v>
      </c>
      <c r="E71" s="48">
        <v>39100</v>
      </c>
      <c r="F71" s="47"/>
      <c r="G71" s="47"/>
      <c r="H71" s="53"/>
      <c r="I71" s="50"/>
      <c r="J71" s="21"/>
    </row>
    <row r="72" spans="1:10" s="23" customFormat="1" ht="15.75" x14ac:dyDescent="0.2">
      <c r="A72" s="55" t="s">
        <v>162</v>
      </c>
      <c r="B72" s="56" t="s">
        <v>179</v>
      </c>
      <c r="C72" s="48">
        <v>780000</v>
      </c>
      <c r="D72" s="48">
        <v>596336</v>
      </c>
      <c r="E72" s="48">
        <v>565142.39</v>
      </c>
      <c r="F72" s="47">
        <f t="shared" si="26"/>
        <v>72.454152564102571</v>
      </c>
      <c r="G72" s="47">
        <f t="shared" si="27"/>
        <v>94.769121770277167</v>
      </c>
      <c r="H72" s="53"/>
      <c r="I72" s="50"/>
      <c r="J72" s="21"/>
    </row>
    <row r="73" spans="1:10" s="17" customFormat="1" ht="31.5" x14ac:dyDescent="0.2">
      <c r="A73" s="45" t="s">
        <v>193</v>
      </c>
      <c r="B73" s="46" t="s">
        <v>180</v>
      </c>
      <c r="C73" s="48">
        <v>130000</v>
      </c>
      <c r="D73" s="48">
        <v>130000</v>
      </c>
      <c r="E73" s="48">
        <v>114417</v>
      </c>
      <c r="F73" s="47">
        <f t="shared" si="26"/>
        <v>88.013076923076923</v>
      </c>
      <c r="G73" s="47">
        <f t="shared" si="27"/>
        <v>88.013076923076923</v>
      </c>
      <c r="H73" s="54"/>
      <c r="I73" s="49"/>
      <c r="J73" s="25"/>
    </row>
    <row r="74" spans="1:10" s="17" customFormat="1" ht="15.75" x14ac:dyDescent="0.2">
      <c r="A74" s="55" t="s">
        <v>163</v>
      </c>
      <c r="B74" s="56" t="s">
        <v>181</v>
      </c>
      <c r="C74" s="48">
        <v>870000</v>
      </c>
      <c r="D74" s="48">
        <v>554400</v>
      </c>
      <c r="E74" s="48">
        <v>534125.92000000004</v>
      </c>
      <c r="F74" s="47">
        <f t="shared" si="26"/>
        <v>61.393783908045982</v>
      </c>
      <c r="G74" s="47">
        <f t="shared" si="27"/>
        <v>96.343059163059181</v>
      </c>
      <c r="H74" s="54"/>
      <c r="I74" s="49"/>
      <c r="J74" s="25"/>
    </row>
    <row r="75" spans="1:10" s="23" customFormat="1" ht="15.75" x14ac:dyDescent="0.2">
      <c r="A75" s="51" t="s">
        <v>195</v>
      </c>
      <c r="B75" s="52" t="s">
        <v>197</v>
      </c>
      <c r="C75" s="53"/>
      <c r="D75" s="53"/>
      <c r="E75" s="53"/>
      <c r="F75" s="43"/>
      <c r="G75" s="43"/>
      <c r="H75" s="53">
        <f>+H76</f>
        <v>10000</v>
      </c>
      <c r="I75" s="50"/>
      <c r="J75" s="21"/>
    </row>
    <row r="76" spans="1:10" s="17" customFormat="1" ht="15.75" x14ac:dyDescent="0.2">
      <c r="A76" s="45" t="s">
        <v>196</v>
      </c>
      <c r="B76" s="46" t="s">
        <v>198</v>
      </c>
      <c r="C76" s="54"/>
      <c r="D76" s="54"/>
      <c r="E76" s="54"/>
      <c r="F76" s="47"/>
      <c r="G76" s="47"/>
      <c r="H76" s="54">
        <v>10000</v>
      </c>
      <c r="I76" s="49"/>
      <c r="J76" s="25"/>
    </row>
    <row r="77" spans="1:10" s="23" customFormat="1" ht="15.75" x14ac:dyDescent="0.2">
      <c r="A77" s="51" t="s">
        <v>164</v>
      </c>
      <c r="B77" s="52" t="s">
        <v>182</v>
      </c>
      <c r="C77" s="53">
        <f>+C79+C78+C80</f>
        <v>2233300</v>
      </c>
      <c r="D77" s="53">
        <f t="shared" ref="D77:E77" si="31">+D79+D78+D80</f>
        <v>1743300</v>
      </c>
      <c r="E77" s="53">
        <f t="shared" si="31"/>
        <v>1560000</v>
      </c>
      <c r="F77" s="43">
        <f t="shared" si="1"/>
        <v>69.851788832669143</v>
      </c>
      <c r="G77" s="43">
        <f t="shared" si="2"/>
        <v>89.485458612975393</v>
      </c>
      <c r="H77" s="53">
        <f t="shared" ref="H77" si="32">+H79+H78+H80</f>
        <v>1014655</v>
      </c>
      <c r="I77" s="53">
        <f t="shared" ref="I77" si="33">+I79+I78+I80</f>
        <v>540000</v>
      </c>
      <c r="J77" s="21">
        <f t="shared" ref="J77:J80" si="34">+I77/H77*100</f>
        <v>53.220060020401029</v>
      </c>
    </row>
    <row r="78" spans="1:10" s="23" customFormat="1" ht="31.5" x14ac:dyDescent="0.2">
      <c r="A78" s="55" t="s">
        <v>205</v>
      </c>
      <c r="B78" s="46">
        <v>9750</v>
      </c>
      <c r="C78" s="53"/>
      <c r="D78" s="53"/>
      <c r="E78" s="53"/>
      <c r="F78" s="43"/>
      <c r="G78" s="43"/>
      <c r="H78" s="48">
        <v>340000</v>
      </c>
      <c r="I78" s="48">
        <v>340000</v>
      </c>
      <c r="J78" s="25">
        <f t="shared" si="34"/>
        <v>100</v>
      </c>
    </row>
    <row r="79" spans="1:10" s="17" customFormat="1" ht="15.75" x14ac:dyDescent="0.2">
      <c r="A79" s="45" t="s">
        <v>165</v>
      </c>
      <c r="B79" s="46" t="s">
        <v>183</v>
      </c>
      <c r="C79" s="48">
        <v>2103300</v>
      </c>
      <c r="D79" s="48">
        <v>1613300</v>
      </c>
      <c r="E79" s="48">
        <v>1510000</v>
      </c>
      <c r="F79" s="47">
        <f t="shared" si="1"/>
        <v>71.791945989635337</v>
      </c>
      <c r="G79" s="47">
        <f t="shared" si="2"/>
        <v>93.596975144114552</v>
      </c>
      <c r="H79" s="48">
        <v>190000</v>
      </c>
      <c r="I79" s="48"/>
      <c r="J79" s="25"/>
    </row>
    <row r="80" spans="1:10" s="17" customFormat="1" ht="47.25" x14ac:dyDescent="0.2">
      <c r="A80" s="45" t="s">
        <v>233</v>
      </c>
      <c r="B80" s="46">
        <v>9800</v>
      </c>
      <c r="C80" s="48">
        <v>130000</v>
      </c>
      <c r="D80" s="48">
        <v>130000</v>
      </c>
      <c r="E80" s="48">
        <v>50000</v>
      </c>
      <c r="F80" s="47"/>
      <c r="G80" s="47"/>
      <c r="H80" s="48">
        <v>484655</v>
      </c>
      <c r="I80" s="48">
        <v>200000</v>
      </c>
      <c r="J80" s="25">
        <f t="shared" si="34"/>
        <v>41.266467899846283</v>
      </c>
    </row>
    <row r="81" spans="1:12" s="23" customFormat="1" ht="15.75" x14ac:dyDescent="0.2">
      <c r="A81" s="51" t="s">
        <v>166</v>
      </c>
      <c r="B81" s="50"/>
      <c r="C81" s="53">
        <f>+C77+C51+C47+C40+C33+C25+C12+C9+C70+C67</f>
        <v>289149581.75</v>
      </c>
      <c r="D81" s="53">
        <f>+D77+D51+D47+D40+D33+D25+D12+D9+D70+D67</f>
        <v>210841244.75</v>
      </c>
      <c r="E81" s="53">
        <f>+E77+E51+E47+E40+E33+E25+E12+E9+E70+E67</f>
        <v>193489352.54000005</v>
      </c>
      <c r="F81" s="43">
        <f t="shared" si="1"/>
        <v>66.916698052598875</v>
      </c>
      <c r="G81" s="43">
        <f t="shared" si="2"/>
        <v>91.77016231782612</v>
      </c>
      <c r="H81" s="42">
        <f>+H75+H70+H67+H56+H40+H12+H9+H77+H25+H33+H51</f>
        <v>42765620.659999996</v>
      </c>
      <c r="I81" s="42">
        <f>+I75+I70+I67+I56+I40+I12+I9+I77+I25+I33+I51</f>
        <v>20158667.25</v>
      </c>
      <c r="J81" s="21">
        <f>+I81/H81*100</f>
        <v>47.137553340492083</v>
      </c>
      <c r="L81" s="80">
        <f>+I81+E81</f>
        <v>213648019.79000005</v>
      </c>
    </row>
    <row r="82" spans="1:12" ht="15.75" x14ac:dyDescent="0.2">
      <c r="H82" s="79"/>
      <c r="I82" s="58"/>
      <c r="J82" s="79"/>
    </row>
    <row r="83" spans="1:12" ht="15.75" x14ac:dyDescent="0.2">
      <c r="C83" s="10"/>
      <c r="D83" s="10"/>
      <c r="H83" s="58"/>
      <c r="L83" s="10">
        <f>+H81+D81</f>
        <v>253606865.41</v>
      </c>
    </row>
    <row r="84" spans="1:12" x14ac:dyDescent="0.2">
      <c r="C84" s="29"/>
      <c r="D84" s="29"/>
      <c r="E84" s="29"/>
      <c r="H84" s="29"/>
      <c r="I84" s="29"/>
      <c r="L84">
        <f>+L81/L83*100</f>
        <v>84.243783954586775</v>
      </c>
    </row>
    <row r="85" spans="1:12" x14ac:dyDescent="0.2">
      <c r="H85" s="10"/>
      <c r="I85" s="10"/>
    </row>
  </sheetData>
  <mergeCells count="14">
    <mergeCell ref="H5:J5"/>
    <mergeCell ref="A2:L2"/>
    <mergeCell ref="A8:J8"/>
    <mergeCell ref="C6:C7"/>
    <mergeCell ref="D6:D7"/>
    <mergeCell ref="A5:A7"/>
    <mergeCell ref="B5:B6"/>
    <mergeCell ref="C5:G5"/>
    <mergeCell ref="G6:G7"/>
    <mergeCell ref="I6:I7"/>
    <mergeCell ref="H6:H7"/>
    <mergeCell ref="J6:J7"/>
    <mergeCell ref="E6:E7"/>
    <mergeCell ref="F6:F7"/>
  </mergeCells>
  <conditionalFormatting sqref="A16">
    <cfRule type="expression" dxfId="38" priority="39" stopIfTrue="1">
      <formula>XFC16=1</formula>
    </cfRule>
  </conditionalFormatting>
  <conditionalFormatting sqref="A22:A23">
    <cfRule type="expression" dxfId="37" priority="38" stopIfTrue="1">
      <formula>XFC22=1</formula>
    </cfRule>
  </conditionalFormatting>
  <conditionalFormatting sqref="B22:B23">
    <cfRule type="expression" dxfId="36" priority="37" stopIfTrue="1">
      <formula>A22=1</formula>
    </cfRule>
  </conditionalFormatting>
  <conditionalFormatting sqref="A34:A37">
    <cfRule type="expression" dxfId="35" priority="36" stopIfTrue="1">
      <formula>XFC34=1</formula>
    </cfRule>
  </conditionalFormatting>
  <conditionalFormatting sqref="B34:B37">
    <cfRule type="expression" dxfId="34" priority="35" stopIfTrue="1">
      <formula>A34=1</formula>
    </cfRule>
  </conditionalFormatting>
  <conditionalFormatting sqref="A46">
    <cfRule type="expression" dxfId="33" priority="34" stopIfTrue="1">
      <formula>XFC46=1</formula>
    </cfRule>
  </conditionalFormatting>
  <conditionalFormatting sqref="A48">
    <cfRule type="expression" dxfId="32" priority="33" stopIfTrue="1">
      <formula>XFC48=1</formula>
    </cfRule>
  </conditionalFormatting>
  <conditionalFormatting sqref="A52">
    <cfRule type="expression" dxfId="31" priority="32" stopIfTrue="1">
      <formula>XFC52=1</formula>
    </cfRule>
  </conditionalFormatting>
  <conditionalFormatting sqref="A71">
    <cfRule type="expression" dxfId="30" priority="31" stopIfTrue="1">
      <formula>XFC71=1</formula>
    </cfRule>
  </conditionalFormatting>
  <conditionalFormatting sqref="C10:C11">
    <cfRule type="expression" dxfId="29" priority="28" stopIfTrue="1">
      <formula>XFD10=1</formula>
    </cfRule>
  </conditionalFormatting>
  <conditionalFormatting sqref="D10:D11">
    <cfRule type="expression" dxfId="28" priority="29" stopIfTrue="1">
      <formula>XFD10=1</formula>
    </cfRule>
  </conditionalFormatting>
  <conditionalFormatting sqref="E10:E11">
    <cfRule type="expression" dxfId="27" priority="30" stopIfTrue="1">
      <formula>XFD10=1</formula>
    </cfRule>
  </conditionalFormatting>
  <conditionalFormatting sqref="C13:C24">
    <cfRule type="expression" dxfId="26" priority="25" stopIfTrue="1">
      <formula>XFD13=1</formula>
    </cfRule>
  </conditionalFormatting>
  <conditionalFormatting sqref="D13:D24">
    <cfRule type="expression" dxfId="25" priority="26" stopIfTrue="1">
      <formula>XFD13=1</formula>
    </cfRule>
  </conditionalFormatting>
  <conditionalFormatting sqref="E13:E24">
    <cfRule type="expression" dxfId="24" priority="27" stopIfTrue="1">
      <formula>XFD13=1</formula>
    </cfRule>
  </conditionalFormatting>
  <conditionalFormatting sqref="C26:C32">
    <cfRule type="expression" dxfId="23" priority="22" stopIfTrue="1">
      <formula>XFD26=1</formula>
    </cfRule>
  </conditionalFormatting>
  <conditionalFormatting sqref="D26:D32">
    <cfRule type="expression" dxfId="22" priority="23" stopIfTrue="1">
      <formula>XFD26=1</formula>
    </cfRule>
  </conditionalFormatting>
  <conditionalFormatting sqref="E26:E32">
    <cfRule type="expression" dxfId="21" priority="24" stopIfTrue="1">
      <formula>XFD26=1</formula>
    </cfRule>
  </conditionalFormatting>
  <conditionalFormatting sqref="C34:C39">
    <cfRule type="expression" dxfId="20" priority="19" stopIfTrue="1">
      <formula>XFD34=1</formula>
    </cfRule>
  </conditionalFormatting>
  <conditionalFormatting sqref="D34:D39">
    <cfRule type="expression" dxfId="19" priority="20" stopIfTrue="1">
      <formula>XFD34=1</formula>
    </cfRule>
  </conditionalFormatting>
  <conditionalFormatting sqref="E34:E39">
    <cfRule type="expression" dxfId="18" priority="21" stopIfTrue="1">
      <formula>XFD34=1</formula>
    </cfRule>
  </conditionalFormatting>
  <conditionalFormatting sqref="C41:C46">
    <cfRule type="expression" dxfId="17" priority="16" stopIfTrue="1">
      <formula>XFD41=1</formula>
    </cfRule>
  </conditionalFormatting>
  <conditionalFormatting sqref="D41:D46">
    <cfRule type="expression" dxfId="16" priority="17" stopIfTrue="1">
      <formula>XFD41=1</formula>
    </cfRule>
  </conditionalFormatting>
  <conditionalFormatting sqref="E41:E46">
    <cfRule type="expression" dxfId="15" priority="18" stopIfTrue="1">
      <formula>XFD41=1</formula>
    </cfRule>
  </conditionalFormatting>
  <conditionalFormatting sqref="C48:C50">
    <cfRule type="expression" dxfId="14" priority="13" stopIfTrue="1">
      <formula>XFD48=1</formula>
    </cfRule>
  </conditionalFormatting>
  <conditionalFormatting sqref="D48:D50">
    <cfRule type="expression" dxfId="13" priority="14" stopIfTrue="1">
      <formula>XFD48=1</formula>
    </cfRule>
  </conditionalFormatting>
  <conditionalFormatting sqref="E48:E50">
    <cfRule type="expression" dxfId="12" priority="15" stopIfTrue="1">
      <formula>XFD48=1</formula>
    </cfRule>
  </conditionalFormatting>
  <conditionalFormatting sqref="C52:C54">
    <cfRule type="expression" dxfId="11" priority="10" stopIfTrue="1">
      <formula>XFD52=1</formula>
    </cfRule>
  </conditionalFormatting>
  <conditionalFormatting sqref="D52:D54">
    <cfRule type="expression" dxfId="10" priority="11" stopIfTrue="1">
      <formula>XFD52=1</formula>
    </cfRule>
  </conditionalFormatting>
  <conditionalFormatting sqref="E52:E54">
    <cfRule type="expression" dxfId="9" priority="12" stopIfTrue="1">
      <formula>XFD52=1</formula>
    </cfRule>
  </conditionalFormatting>
  <conditionalFormatting sqref="C68">
    <cfRule type="expression" dxfId="8" priority="7" stopIfTrue="1">
      <formula>XFD68=1</formula>
    </cfRule>
  </conditionalFormatting>
  <conditionalFormatting sqref="D68">
    <cfRule type="expression" dxfId="7" priority="8" stopIfTrue="1">
      <formula>XFD68=1</formula>
    </cfRule>
  </conditionalFormatting>
  <conditionalFormatting sqref="E68">
    <cfRule type="expression" dxfId="6" priority="9" stopIfTrue="1">
      <formula>XFD68=1</formula>
    </cfRule>
  </conditionalFormatting>
  <conditionalFormatting sqref="C71:C74">
    <cfRule type="expression" dxfId="5" priority="4" stopIfTrue="1">
      <formula>XFD71=1</formula>
    </cfRule>
  </conditionalFormatting>
  <conditionalFormatting sqref="D71:D74">
    <cfRule type="expression" dxfId="4" priority="5" stopIfTrue="1">
      <formula>XFD71=1</formula>
    </cfRule>
  </conditionalFormatting>
  <conditionalFormatting sqref="E71:E74">
    <cfRule type="expression" dxfId="3" priority="6" stopIfTrue="1">
      <formula>XFD71=1</formula>
    </cfRule>
  </conditionalFormatting>
  <conditionalFormatting sqref="C79:C80">
    <cfRule type="expression" dxfId="2" priority="1" stopIfTrue="1">
      <formula>XFD79=1</formula>
    </cfRule>
  </conditionalFormatting>
  <conditionalFormatting sqref="D79:D80">
    <cfRule type="expression" dxfId="1" priority="2" stopIfTrue="1">
      <formula>XFD79=1</formula>
    </cfRule>
  </conditionalFormatting>
  <conditionalFormatting sqref="E79:E80">
    <cfRule type="expression" dxfId="0" priority="3" stopIfTrue="1">
      <formula>XFD79=1</formula>
    </cfRule>
  </conditionalFormatting>
  <pageMargins left="0.19685039370078741" right="0.19685039370078741" top="0.19685039370078741" bottom="0.19685039370078741" header="0.31496062992125984" footer="0.31496062992125984"/>
  <pageSetup paperSize="9" scale="75" orientation="landscape" r:id="rId1"/>
  <rowBreaks count="4" manualBreakCount="4">
    <brk id="22" max="9" man="1"/>
    <brk id="37" max="9" man="1"/>
    <brk id="55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zoomScaleNormal="100" workbookViewId="0">
      <pane xSplit="1" ySplit="9" topLeftCell="B116" activePane="bottomRight" state="frozen"/>
      <selection pane="topRight" activeCell="B1" sqref="B1"/>
      <selection pane="bottomLeft" activeCell="A9" sqref="A9"/>
      <selection pane="bottomRight" activeCell="L127" sqref="L127"/>
    </sheetView>
  </sheetViews>
  <sheetFormatPr defaultRowHeight="12.75" x14ac:dyDescent="0.2"/>
  <cols>
    <col min="1" max="1" width="0.140625" style="14" customWidth="1"/>
    <col min="2" max="2" width="14.28515625" style="14" customWidth="1"/>
    <col min="3" max="3" width="52.140625" style="3" customWidth="1"/>
    <col min="4" max="4" width="16.28515625" style="14" customWidth="1"/>
    <col min="5" max="5" width="15.5703125" style="14" customWidth="1"/>
    <col min="6" max="6" width="15.7109375" style="14" customWidth="1"/>
    <col min="7" max="7" width="17.28515625" style="14" customWidth="1"/>
    <col min="8" max="8" width="18.42578125" style="9" customWidth="1"/>
    <col min="9" max="9" width="14.42578125" style="14" customWidth="1"/>
    <col min="10" max="10" width="18.5703125" style="14" hidden="1" customWidth="1"/>
    <col min="11" max="11" width="14.5703125" style="14" customWidth="1"/>
    <col min="12" max="12" width="16.7109375" style="14" customWidth="1"/>
    <col min="13" max="13" width="18" style="14" hidden="1" customWidth="1"/>
    <col min="14" max="16384" width="9.140625" style="14"/>
  </cols>
  <sheetData>
    <row r="1" spans="1:13" x14ac:dyDescent="0.2">
      <c r="A1" s="35"/>
      <c r="B1" s="35"/>
      <c r="C1" s="2"/>
      <c r="D1" s="35"/>
      <c r="E1" s="35"/>
      <c r="F1" s="35"/>
      <c r="G1" s="35"/>
      <c r="H1" s="7"/>
      <c r="I1" s="35"/>
      <c r="J1" s="35"/>
      <c r="K1" s="35"/>
    </row>
    <row r="2" spans="1:13" ht="23.25" x14ac:dyDescent="0.3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3" ht="26.25" x14ac:dyDescent="0.4">
      <c r="A3" s="35"/>
      <c r="B3" s="84" t="s">
        <v>247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26.25" x14ac:dyDescent="0.4">
      <c r="A4" s="35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6.25" x14ac:dyDescent="0.4">
      <c r="A5" s="35"/>
      <c r="B5" s="31"/>
      <c r="C5" s="32"/>
      <c r="D5" s="95"/>
      <c r="E5" s="95"/>
      <c r="F5" s="95"/>
      <c r="G5" s="33"/>
      <c r="H5" s="8"/>
      <c r="I5" s="32"/>
      <c r="J5" s="32"/>
      <c r="K5" s="32"/>
      <c r="L5" s="15" t="s">
        <v>0</v>
      </c>
      <c r="M5" s="32"/>
    </row>
    <row r="6" spans="1:13" s="16" customFormat="1" x14ac:dyDescent="0.2">
      <c r="B6" s="88" t="s">
        <v>71</v>
      </c>
      <c r="C6" s="88" t="s">
        <v>72</v>
      </c>
      <c r="D6" s="88" t="s">
        <v>73</v>
      </c>
      <c r="E6" s="102"/>
      <c r="F6" s="102"/>
      <c r="G6" s="102"/>
      <c r="H6" s="102"/>
      <c r="I6" s="88" t="s">
        <v>96</v>
      </c>
      <c r="J6" s="97"/>
      <c r="K6" s="97"/>
      <c r="L6" s="97"/>
      <c r="M6" s="30"/>
    </row>
    <row r="7" spans="1:13" s="17" customFormat="1" ht="15.75" customHeight="1" x14ac:dyDescent="0.2">
      <c r="A7" s="89"/>
      <c r="B7" s="97"/>
      <c r="C7" s="97"/>
      <c r="D7" s="88" t="s">
        <v>97</v>
      </c>
      <c r="E7" s="88" t="s">
        <v>98</v>
      </c>
      <c r="F7" s="88" t="s">
        <v>99</v>
      </c>
      <c r="G7" s="88" t="s">
        <v>100</v>
      </c>
      <c r="H7" s="91" t="s">
        <v>101</v>
      </c>
      <c r="I7" s="88" t="s">
        <v>97</v>
      </c>
      <c r="J7" s="88" t="s">
        <v>98</v>
      </c>
      <c r="K7" s="88" t="s">
        <v>99</v>
      </c>
      <c r="L7" s="88" t="s">
        <v>100</v>
      </c>
      <c r="M7" s="91" t="s">
        <v>101</v>
      </c>
    </row>
    <row r="8" spans="1:13" s="17" customFormat="1" ht="99.75" customHeight="1" x14ac:dyDescent="0.2">
      <c r="A8" s="89"/>
      <c r="B8" s="97"/>
      <c r="C8" s="97"/>
      <c r="D8" s="96"/>
      <c r="E8" s="96"/>
      <c r="F8" s="97"/>
      <c r="G8" s="97"/>
      <c r="H8" s="98"/>
      <c r="I8" s="96"/>
      <c r="J8" s="96"/>
      <c r="K8" s="97"/>
      <c r="L8" s="97"/>
      <c r="M8" s="98"/>
    </row>
    <row r="9" spans="1:13" s="16" customFormat="1" ht="25.5" x14ac:dyDescent="0.2">
      <c r="A9" s="34"/>
      <c r="B9" s="99" t="s">
        <v>74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18"/>
    </row>
    <row r="10" spans="1:13" s="23" customFormat="1" ht="15.75" x14ac:dyDescent="0.2">
      <c r="A10" s="19"/>
      <c r="B10" s="19">
        <v>10000000</v>
      </c>
      <c r="C10" s="59" t="s">
        <v>1</v>
      </c>
      <c r="D10" s="20">
        <f>+D11+D17+D19+D31+D37</f>
        <v>143711000</v>
      </c>
      <c r="E10" s="20">
        <f t="shared" ref="E10:F10" si="0">+E11+E17+E19+E31+E37</f>
        <v>98310194</v>
      </c>
      <c r="F10" s="20">
        <f t="shared" si="0"/>
        <v>99439823.840000004</v>
      </c>
      <c r="G10" s="21">
        <f>+F10/D10*100</f>
        <v>69.194302342896506</v>
      </c>
      <c r="H10" s="21">
        <f t="shared" ref="H10:H13" si="1">IF(E10=0,0,F10/E10*100)</f>
        <v>101.14904649664307</v>
      </c>
      <c r="I10" s="22">
        <f>+I56</f>
        <v>10000</v>
      </c>
      <c r="J10" s="22">
        <v>0</v>
      </c>
      <c r="K10" s="22">
        <f>+K56</f>
        <v>31153.41</v>
      </c>
      <c r="L10" s="21" t="s">
        <v>260</v>
      </c>
      <c r="M10" s="19"/>
    </row>
    <row r="11" spans="1:13" s="16" customFormat="1" ht="31.5" x14ac:dyDescent="0.2">
      <c r="A11" s="60"/>
      <c r="B11" s="60">
        <v>11000000</v>
      </c>
      <c r="C11" s="61" t="s">
        <v>2</v>
      </c>
      <c r="D11" s="24">
        <f>+D12</f>
        <v>91827700</v>
      </c>
      <c r="E11" s="24">
        <f t="shared" ref="E11:F11" si="2">+E12</f>
        <v>60323140</v>
      </c>
      <c r="F11" s="24">
        <f t="shared" si="2"/>
        <v>61039533.059999995</v>
      </c>
      <c r="G11" s="25">
        <f>+F11/D11*100</f>
        <v>66.471808680822889</v>
      </c>
      <c r="H11" s="25">
        <f t="shared" si="1"/>
        <v>101.18759245622823</v>
      </c>
      <c r="I11" s="28"/>
      <c r="J11" s="28"/>
      <c r="K11" s="28"/>
      <c r="L11" s="25"/>
      <c r="M11" s="34"/>
    </row>
    <row r="12" spans="1:13" s="4" customFormat="1" ht="15.75" x14ac:dyDescent="0.2">
      <c r="A12" s="19"/>
      <c r="B12" s="19">
        <v>11010000</v>
      </c>
      <c r="C12" s="59" t="s">
        <v>3</v>
      </c>
      <c r="D12" s="20">
        <f>+D13+D14+D15+D16</f>
        <v>91827700</v>
      </c>
      <c r="E12" s="20">
        <f>+E13+E14+E15+E16</f>
        <v>60323140</v>
      </c>
      <c r="F12" s="20">
        <f>+F13+F14+F15+F16</f>
        <v>61039533.059999995</v>
      </c>
      <c r="G12" s="21">
        <f>+F12/D12*100</f>
        <v>66.471808680822889</v>
      </c>
      <c r="H12" s="21">
        <f t="shared" si="1"/>
        <v>101.18759245622823</v>
      </c>
      <c r="I12" s="22"/>
      <c r="J12" s="22"/>
      <c r="K12" s="22"/>
      <c r="L12" s="21"/>
      <c r="M12" s="12"/>
    </row>
    <row r="13" spans="1:13" s="16" customFormat="1" ht="47.25" x14ac:dyDescent="0.2">
      <c r="A13" s="60"/>
      <c r="B13" s="60">
        <v>11010100</v>
      </c>
      <c r="C13" s="61" t="s">
        <v>4</v>
      </c>
      <c r="D13" s="24">
        <v>91827700</v>
      </c>
      <c r="E13" s="24">
        <v>60323140</v>
      </c>
      <c r="F13" s="24">
        <v>56745848.469999999</v>
      </c>
      <c r="G13" s="25">
        <f>+F13/D13*100</f>
        <v>61.79600324303015</v>
      </c>
      <c r="H13" s="25">
        <f t="shared" si="1"/>
        <v>94.069785607977295</v>
      </c>
      <c r="I13" s="28"/>
      <c r="J13" s="28"/>
      <c r="K13" s="28"/>
      <c r="L13" s="25"/>
      <c r="M13" s="34"/>
    </row>
    <row r="14" spans="1:13" s="16" customFormat="1" ht="78.75" x14ac:dyDescent="0.2">
      <c r="A14" s="60"/>
      <c r="B14" s="60">
        <v>11010200</v>
      </c>
      <c r="C14" s="61" t="s">
        <v>5</v>
      </c>
      <c r="D14" s="24"/>
      <c r="E14" s="24"/>
      <c r="F14" s="24">
        <v>2064179.47</v>
      </c>
      <c r="G14" s="25"/>
      <c r="H14" s="25"/>
      <c r="I14" s="28"/>
      <c r="J14" s="28"/>
      <c r="K14" s="28"/>
      <c r="L14" s="25"/>
      <c r="M14" s="34"/>
    </row>
    <row r="15" spans="1:13" s="16" customFormat="1" ht="47.25" x14ac:dyDescent="0.2">
      <c r="A15" s="60"/>
      <c r="B15" s="60">
        <v>11010400</v>
      </c>
      <c r="C15" s="61" t="s">
        <v>6</v>
      </c>
      <c r="D15" s="24"/>
      <c r="E15" s="24"/>
      <c r="F15" s="24">
        <v>1149515.3899999999</v>
      </c>
      <c r="G15" s="25"/>
      <c r="H15" s="25"/>
      <c r="I15" s="28"/>
      <c r="J15" s="28"/>
      <c r="K15" s="28"/>
      <c r="L15" s="25"/>
      <c r="M15" s="34"/>
    </row>
    <row r="16" spans="1:13" s="16" customFormat="1" ht="47.25" x14ac:dyDescent="0.2">
      <c r="A16" s="60"/>
      <c r="B16" s="60">
        <v>11010500</v>
      </c>
      <c r="C16" s="61" t="s">
        <v>7</v>
      </c>
      <c r="D16" s="24"/>
      <c r="E16" s="24"/>
      <c r="F16" s="24">
        <v>1079989.73</v>
      </c>
      <c r="G16" s="25"/>
      <c r="H16" s="25"/>
      <c r="I16" s="28"/>
      <c r="J16" s="28"/>
      <c r="K16" s="28"/>
      <c r="L16" s="25"/>
      <c r="M16" s="34"/>
    </row>
    <row r="17" spans="1:13" s="4" customFormat="1" ht="15.75" x14ac:dyDescent="0.2">
      <c r="A17" s="19"/>
      <c r="B17" s="19">
        <v>11020000</v>
      </c>
      <c r="C17" s="59" t="s">
        <v>8</v>
      </c>
      <c r="D17" s="20">
        <f>+D18</f>
        <v>11000</v>
      </c>
      <c r="E17" s="20">
        <f t="shared" ref="E17:F17" si="3">+E18</f>
        <v>8453</v>
      </c>
      <c r="F17" s="20">
        <f t="shared" si="3"/>
        <v>110794.49</v>
      </c>
      <c r="G17" s="21">
        <f>+F17/D17*100</f>
        <v>1007.2226363636364</v>
      </c>
      <c r="H17" s="21">
        <f t="shared" ref="H17:H19" si="4">IF(E17=0,0,F17/E17*100)</f>
        <v>1310.7120548917544</v>
      </c>
      <c r="I17" s="22"/>
      <c r="J17" s="22"/>
      <c r="K17" s="22"/>
      <c r="L17" s="21"/>
      <c r="M17" s="70"/>
    </row>
    <row r="18" spans="1:13" s="16" customFormat="1" ht="31.5" x14ac:dyDescent="0.2">
      <c r="A18" s="60"/>
      <c r="B18" s="60">
        <v>11020200</v>
      </c>
      <c r="C18" s="61" t="s">
        <v>9</v>
      </c>
      <c r="D18" s="24">
        <v>11000</v>
      </c>
      <c r="E18" s="24">
        <v>8453</v>
      </c>
      <c r="F18" s="24">
        <v>110794.49</v>
      </c>
      <c r="G18" s="25" t="s">
        <v>248</v>
      </c>
      <c r="H18" s="25" t="s">
        <v>249</v>
      </c>
      <c r="I18" s="28"/>
      <c r="J18" s="28"/>
      <c r="K18" s="28"/>
      <c r="L18" s="25"/>
      <c r="M18" s="34"/>
    </row>
    <row r="19" spans="1:13" s="4" customFormat="1" ht="31.5" x14ac:dyDescent="0.2">
      <c r="A19" s="19"/>
      <c r="B19" s="19">
        <v>13000000</v>
      </c>
      <c r="C19" s="59" t="s">
        <v>10</v>
      </c>
      <c r="D19" s="20">
        <f>+D20+D23+D25+D28</f>
        <v>1507300</v>
      </c>
      <c r="E19" s="20">
        <f t="shared" ref="E19:F19" si="5">+E20+E23+E25+E28</f>
        <v>1130472</v>
      </c>
      <c r="F19" s="20">
        <f t="shared" si="5"/>
        <v>1461103.5799999998</v>
      </c>
      <c r="G19" s="21">
        <f>+F19/D19*100</f>
        <v>96.935154249319964</v>
      </c>
      <c r="H19" s="21">
        <f t="shared" si="4"/>
        <v>129.24721532244936</v>
      </c>
      <c r="I19" s="22"/>
      <c r="J19" s="22"/>
      <c r="K19" s="22"/>
      <c r="L19" s="21"/>
      <c r="M19" s="70"/>
    </row>
    <row r="20" spans="1:13" s="4" customFormat="1" ht="31.5" x14ac:dyDescent="0.2">
      <c r="A20" s="19"/>
      <c r="B20" s="19">
        <v>13010000</v>
      </c>
      <c r="C20" s="59" t="s">
        <v>11</v>
      </c>
      <c r="D20" s="20">
        <f>+D21+D22</f>
        <v>1117300</v>
      </c>
      <c r="E20" s="20">
        <f t="shared" ref="E20:F20" si="6">+E21+E22</f>
        <v>837972</v>
      </c>
      <c r="F20" s="20">
        <f t="shared" si="6"/>
        <v>1077045.0899999999</v>
      </c>
      <c r="G20" s="21">
        <f>+F20/D20*100</f>
        <v>96.39712610758076</v>
      </c>
      <c r="H20" s="21">
        <f>IF(E20=0,0,F20/E20*100)</f>
        <v>128.52996162162935</v>
      </c>
      <c r="I20" s="22"/>
      <c r="J20" s="22"/>
      <c r="K20" s="22"/>
      <c r="L20" s="21"/>
      <c r="M20" s="70"/>
    </row>
    <row r="21" spans="1:13" s="16" customFormat="1" ht="47.25" x14ac:dyDescent="0.2">
      <c r="A21" s="60"/>
      <c r="B21" s="60">
        <v>13010100</v>
      </c>
      <c r="C21" s="61" t="s">
        <v>12</v>
      </c>
      <c r="D21" s="24"/>
      <c r="E21" s="24"/>
      <c r="F21" s="24">
        <v>462336.86</v>
      </c>
      <c r="G21" s="25"/>
      <c r="H21" s="25"/>
      <c r="I21" s="28"/>
      <c r="J21" s="28"/>
      <c r="K21" s="28"/>
      <c r="L21" s="25"/>
      <c r="M21" s="34"/>
    </row>
    <row r="22" spans="1:13" s="16" customFormat="1" ht="78.75" x14ac:dyDescent="0.2">
      <c r="A22" s="60"/>
      <c r="B22" s="60">
        <v>13010200</v>
      </c>
      <c r="C22" s="61" t="s">
        <v>13</v>
      </c>
      <c r="D22" s="24">
        <v>1117300</v>
      </c>
      <c r="E22" s="24">
        <v>837972</v>
      </c>
      <c r="F22" s="24">
        <v>614708.23</v>
      </c>
      <c r="G22" s="25">
        <f>+F22/D22*100</f>
        <v>55.017294370357106</v>
      </c>
      <c r="H22" s="25">
        <f t="shared" ref="H22:H84" si="7">IF(E22=0,0,F22/E22*100)</f>
        <v>73.356655114968035</v>
      </c>
      <c r="I22" s="28"/>
      <c r="J22" s="28"/>
      <c r="K22" s="28"/>
      <c r="L22" s="25"/>
      <c r="M22" s="34"/>
    </row>
    <row r="23" spans="1:13" s="4" customFormat="1" ht="15.75" x14ac:dyDescent="0.2">
      <c r="A23" s="19"/>
      <c r="B23" s="19">
        <v>13020000</v>
      </c>
      <c r="C23" s="59" t="s">
        <v>216</v>
      </c>
      <c r="D23" s="20"/>
      <c r="E23" s="20"/>
      <c r="F23" s="20">
        <f t="shared" ref="F23" si="8">+F24</f>
        <v>306.5</v>
      </c>
      <c r="G23" s="21"/>
      <c r="H23" s="21"/>
      <c r="I23" s="22"/>
      <c r="J23" s="22"/>
      <c r="K23" s="22"/>
      <c r="L23" s="21"/>
      <c r="M23" s="70"/>
    </row>
    <row r="24" spans="1:13" s="16" customFormat="1" ht="31.5" x14ac:dyDescent="0.2">
      <c r="A24" s="60"/>
      <c r="B24" s="60">
        <v>13020200</v>
      </c>
      <c r="C24" s="61" t="s">
        <v>215</v>
      </c>
      <c r="D24" s="24"/>
      <c r="E24" s="24"/>
      <c r="F24" s="24">
        <v>306.5</v>
      </c>
      <c r="G24" s="25"/>
      <c r="H24" s="25"/>
      <c r="I24" s="28"/>
      <c r="J24" s="28"/>
      <c r="K24" s="28"/>
      <c r="L24" s="25"/>
      <c r="M24" s="34"/>
    </row>
    <row r="25" spans="1:13" s="4" customFormat="1" ht="31.5" x14ac:dyDescent="0.2">
      <c r="A25" s="19"/>
      <c r="B25" s="19">
        <v>13030000</v>
      </c>
      <c r="C25" s="59" t="s">
        <v>14</v>
      </c>
      <c r="D25" s="20">
        <f>+D26+D27</f>
        <v>390000</v>
      </c>
      <c r="E25" s="20">
        <f t="shared" ref="E25:F25" si="9">+E26+E27</f>
        <v>15003</v>
      </c>
      <c r="F25" s="20">
        <f t="shared" si="9"/>
        <v>44075.53</v>
      </c>
      <c r="G25" s="21">
        <f>+F25/D25*100</f>
        <v>11.301417948717948</v>
      </c>
      <c r="H25" s="21" t="s">
        <v>250</v>
      </c>
      <c r="I25" s="22"/>
      <c r="J25" s="22"/>
      <c r="K25" s="22"/>
      <c r="L25" s="21"/>
      <c r="M25" s="70"/>
    </row>
    <row r="26" spans="1:13" s="16" customFormat="1" ht="47.25" x14ac:dyDescent="0.2">
      <c r="A26" s="60"/>
      <c r="B26" s="60">
        <v>13030100</v>
      </c>
      <c r="C26" s="61" t="s">
        <v>15</v>
      </c>
      <c r="D26" s="24">
        <v>20000</v>
      </c>
      <c r="E26" s="24">
        <v>15003</v>
      </c>
      <c r="F26" s="24">
        <v>44075.53</v>
      </c>
      <c r="G26" s="25" t="s">
        <v>251</v>
      </c>
      <c r="H26" s="25" t="s">
        <v>250</v>
      </c>
      <c r="I26" s="28"/>
      <c r="J26" s="28"/>
      <c r="K26" s="28"/>
      <c r="L26" s="25"/>
      <c r="M26" s="34"/>
    </row>
    <row r="27" spans="1:13" s="16" customFormat="1" ht="47.25" x14ac:dyDescent="0.2">
      <c r="A27" s="60"/>
      <c r="B27" s="60">
        <v>13030200</v>
      </c>
      <c r="C27" s="61" t="s">
        <v>240</v>
      </c>
      <c r="D27" s="24">
        <v>370000</v>
      </c>
      <c r="E27" s="24"/>
      <c r="F27" s="24"/>
      <c r="G27" s="25"/>
      <c r="H27" s="25"/>
      <c r="I27" s="28"/>
      <c r="J27" s="28"/>
      <c r="K27" s="28"/>
      <c r="L27" s="25"/>
      <c r="M27" s="38"/>
    </row>
    <row r="28" spans="1:13" s="4" customFormat="1" ht="31.5" x14ac:dyDescent="0.2">
      <c r="A28" s="19"/>
      <c r="B28" s="19">
        <v>13040000</v>
      </c>
      <c r="C28" s="59" t="s">
        <v>214</v>
      </c>
      <c r="D28" s="20"/>
      <c r="E28" s="20">
        <f>+E29+E30</f>
        <v>277497</v>
      </c>
      <c r="F28" s="20">
        <f>+F29+F30</f>
        <v>339676.46</v>
      </c>
      <c r="G28" s="21"/>
      <c r="H28" s="21">
        <f t="shared" si="7"/>
        <v>122.40725485320563</v>
      </c>
      <c r="I28" s="22"/>
      <c r="J28" s="22"/>
      <c r="K28" s="22"/>
      <c r="L28" s="21"/>
      <c r="M28" s="70"/>
    </row>
    <row r="29" spans="1:13" s="16" customFormat="1" ht="47.25" x14ac:dyDescent="0.2">
      <c r="A29" s="60"/>
      <c r="B29" s="60">
        <v>13040100</v>
      </c>
      <c r="C29" s="61" t="s">
        <v>16</v>
      </c>
      <c r="D29" s="24"/>
      <c r="E29" s="24">
        <v>277497</v>
      </c>
      <c r="F29" s="24">
        <v>339400.76</v>
      </c>
      <c r="G29" s="25"/>
      <c r="H29" s="25">
        <f t="shared" si="7"/>
        <v>122.30790242777401</v>
      </c>
      <c r="I29" s="28"/>
      <c r="J29" s="28"/>
      <c r="K29" s="28"/>
      <c r="L29" s="25"/>
      <c r="M29" s="34"/>
    </row>
    <row r="30" spans="1:13" s="16" customFormat="1" ht="31.5" x14ac:dyDescent="0.2">
      <c r="A30" s="60"/>
      <c r="B30" s="60">
        <v>13040200</v>
      </c>
      <c r="C30" s="61" t="s">
        <v>213</v>
      </c>
      <c r="D30" s="24"/>
      <c r="E30" s="24"/>
      <c r="F30" s="24">
        <v>275.7</v>
      </c>
      <c r="G30" s="25"/>
      <c r="H30" s="25"/>
      <c r="I30" s="28"/>
      <c r="J30" s="28"/>
      <c r="K30" s="28"/>
      <c r="L30" s="25"/>
      <c r="M30" s="34"/>
    </row>
    <row r="31" spans="1:13" s="4" customFormat="1" ht="15.75" x14ac:dyDescent="0.2">
      <c r="A31" s="19"/>
      <c r="B31" s="19">
        <v>14000000</v>
      </c>
      <c r="C31" s="59" t="s">
        <v>17</v>
      </c>
      <c r="D31" s="20">
        <f>+D32+D34+D36</f>
        <v>15080000</v>
      </c>
      <c r="E31" s="20">
        <f t="shared" ref="E31:F31" si="10">+E32+E34+E36</f>
        <v>10348994</v>
      </c>
      <c r="F31" s="20">
        <f t="shared" si="10"/>
        <v>10245349.25</v>
      </c>
      <c r="G31" s="21">
        <f>+F31/D31*100</f>
        <v>67.939981763925729</v>
      </c>
      <c r="H31" s="21">
        <f t="shared" si="7"/>
        <v>98.998504105809701</v>
      </c>
      <c r="I31" s="22"/>
      <c r="J31" s="22"/>
      <c r="K31" s="22"/>
      <c r="L31" s="21"/>
      <c r="M31" s="70"/>
    </row>
    <row r="32" spans="1:13" s="4" customFormat="1" ht="31.5" x14ac:dyDescent="0.2">
      <c r="A32" s="19"/>
      <c r="B32" s="19">
        <v>14020000</v>
      </c>
      <c r="C32" s="59" t="s">
        <v>18</v>
      </c>
      <c r="D32" s="20">
        <f>+D33</f>
        <v>2500000</v>
      </c>
      <c r="E32" s="20">
        <f t="shared" ref="E32:F32" si="11">+E33</f>
        <v>1874997</v>
      </c>
      <c r="F32" s="20">
        <f t="shared" si="11"/>
        <v>1850416.98</v>
      </c>
      <c r="G32" s="21">
        <f>+F32/D32*100</f>
        <v>74.016679199999999</v>
      </c>
      <c r="H32" s="21">
        <f t="shared" si="7"/>
        <v>98.689063502501611</v>
      </c>
      <c r="I32" s="22"/>
      <c r="J32" s="22"/>
      <c r="K32" s="22"/>
      <c r="L32" s="21"/>
      <c r="M32" s="70"/>
    </row>
    <row r="33" spans="1:13" s="16" customFormat="1" ht="15.75" x14ac:dyDescent="0.2">
      <c r="A33" s="60"/>
      <c r="B33" s="60">
        <v>14021900</v>
      </c>
      <c r="C33" s="61" t="s">
        <v>19</v>
      </c>
      <c r="D33" s="24">
        <v>2500000</v>
      </c>
      <c r="E33" s="24">
        <v>1874997</v>
      </c>
      <c r="F33" s="24">
        <v>1850416.98</v>
      </c>
      <c r="G33" s="25">
        <f>+F33/D33*100</f>
        <v>74.016679199999999</v>
      </c>
      <c r="H33" s="25">
        <f t="shared" si="7"/>
        <v>98.689063502501611</v>
      </c>
      <c r="I33" s="28"/>
      <c r="J33" s="28"/>
      <c r="K33" s="28"/>
      <c r="L33" s="25"/>
      <c r="M33" s="34"/>
    </row>
    <row r="34" spans="1:13" s="4" customFormat="1" ht="47.25" x14ac:dyDescent="0.2">
      <c r="A34" s="19"/>
      <c r="B34" s="19">
        <v>14030000</v>
      </c>
      <c r="C34" s="59" t="s">
        <v>20</v>
      </c>
      <c r="D34" s="20">
        <f>+D35</f>
        <v>10500000</v>
      </c>
      <c r="E34" s="20">
        <f t="shared" ref="E34:F34" si="12">+E35</f>
        <v>6900000</v>
      </c>
      <c r="F34" s="20">
        <f t="shared" si="12"/>
        <v>6284366.5999999996</v>
      </c>
      <c r="G34" s="21">
        <f>+F34/D34*100</f>
        <v>59.85111047619047</v>
      </c>
      <c r="H34" s="21">
        <f t="shared" si="7"/>
        <v>91.077776811594205</v>
      </c>
      <c r="I34" s="22"/>
      <c r="J34" s="22"/>
      <c r="K34" s="22"/>
      <c r="L34" s="21"/>
      <c r="M34" s="70"/>
    </row>
    <row r="35" spans="1:13" s="16" customFormat="1" ht="15.75" x14ac:dyDescent="0.2">
      <c r="A35" s="60"/>
      <c r="B35" s="60">
        <v>14031900</v>
      </c>
      <c r="C35" s="61" t="s">
        <v>19</v>
      </c>
      <c r="D35" s="24">
        <v>10500000</v>
      </c>
      <c r="E35" s="24">
        <v>6900000</v>
      </c>
      <c r="F35" s="24">
        <v>6284366.5999999996</v>
      </c>
      <c r="G35" s="25">
        <f t="shared" ref="G35:G84" si="13">+F35/D35*100</f>
        <v>59.85111047619047</v>
      </c>
      <c r="H35" s="25">
        <f t="shared" si="7"/>
        <v>91.077776811594205</v>
      </c>
      <c r="I35" s="28"/>
      <c r="J35" s="28"/>
      <c r="K35" s="28"/>
      <c r="L35" s="25"/>
      <c r="M35" s="34"/>
    </row>
    <row r="36" spans="1:13" s="4" customFormat="1" ht="47.25" x14ac:dyDescent="0.2">
      <c r="A36" s="19"/>
      <c r="B36" s="19">
        <v>14040000</v>
      </c>
      <c r="C36" s="59" t="s">
        <v>21</v>
      </c>
      <c r="D36" s="20">
        <v>2080000</v>
      </c>
      <c r="E36" s="20">
        <v>1573997</v>
      </c>
      <c r="F36" s="20">
        <v>2110565.67</v>
      </c>
      <c r="G36" s="21">
        <f t="shared" si="13"/>
        <v>101.46950336538461</v>
      </c>
      <c r="H36" s="21">
        <f t="shared" si="7"/>
        <v>134.08956116180653</v>
      </c>
      <c r="I36" s="22"/>
      <c r="J36" s="22"/>
      <c r="K36" s="22"/>
      <c r="L36" s="21"/>
      <c r="M36" s="70"/>
    </row>
    <row r="37" spans="1:13" s="4" customFormat="1" ht="47.25" x14ac:dyDescent="0.2">
      <c r="A37" s="19"/>
      <c r="B37" s="19">
        <v>18000000</v>
      </c>
      <c r="C37" s="59" t="s">
        <v>22</v>
      </c>
      <c r="D37" s="20">
        <f>+D38+D49+D52</f>
        <v>35285000</v>
      </c>
      <c r="E37" s="20">
        <f t="shared" ref="E37:F37" si="14">+E38+E49+E52</f>
        <v>26499135</v>
      </c>
      <c r="F37" s="20">
        <f t="shared" si="14"/>
        <v>26583043.460000001</v>
      </c>
      <c r="G37" s="21">
        <f t="shared" si="13"/>
        <v>75.338085475414488</v>
      </c>
      <c r="H37" s="21">
        <f t="shared" si="7"/>
        <v>100.31664603391772</v>
      </c>
      <c r="I37" s="22"/>
      <c r="J37" s="22"/>
      <c r="K37" s="22"/>
      <c r="L37" s="21"/>
      <c r="M37" s="70"/>
    </row>
    <row r="38" spans="1:13" s="16" customFormat="1" ht="21" customHeight="1" x14ac:dyDescent="0.2">
      <c r="A38" s="60"/>
      <c r="B38" s="60">
        <v>18010000</v>
      </c>
      <c r="C38" s="61" t="s">
        <v>23</v>
      </c>
      <c r="D38" s="24">
        <f>+D39+D40+D41+D42+D43+D44+D45+D46+D47+D48</f>
        <v>10275000</v>
      </c>
      <c r="E38" s="24">
        <f t="shared" ref="E38" si="15">+E39+E40+E41+E42+E43+E44+E45+E46+E47+E48</f>
        <v>7709532</v>
      </c>
      <c r="F38" s="24">
        <f>+F39+F40+F41+F42+F43+F44+F45+F46+F47+F48</f>
        <v>7462644.4999999991</v>
      </c>
      <c r="G38" s="25">
        <f t="shared" si="13"/>
        <v>72.629143552311433</v>
      </c>
      <c r="H38" s="25">
        <f t="shared" si="7"/>
        <v>96.797633111841279</v>
      </c>
      <c r="I38" s="28"/>
      <c r="J38" s="28"/>
      <c r="K38" s="28"/>
      <c r="L38" s="25"/>
      <c r="M38" s="34"/>
    </row>
    <row r="39" spans="1:13" s="16" customFormat="1" ht="60" customHeight="1" x14ac:dyDescent="0.2">
      <c r="A39" s="60"/>
      <c r="B39" s="60">
        <v>18010100</v>
      </c>
      <c r="C39" s="61" t="s">
        <v>24</v>
      </c>
      <c r="D39" s="24"/>
      <c r="E39" s="24"/>
      <c r="F39" s="24">
        <v>8182.98</v>
      </c>
      <c r="G39" s="25"/>
      <c r="H39" s="25"/>
      <c r="I39" s="28"/>
      <c r="J39" s="28"/>
      <c r="K39" s="28"/>
      <c r="L39" s="25"/>
      <c r="M39" s="34"/>
    </row>
    <row r="40" spans="1:13" s="16" customFormat="1" ht="66" customHeight="1" x14ac:dyDescent="0.2">
      <c r="A40" s="60"/>
      <c r="B40" s="60">
        <v>18010200</v>
      </c>
      <c r="C40" s="61" t="s">
        <v>25</v>
      </c>
      <c r="D40" s="24">
        <v>400000</v>
      </c>
      <c r="E40" s="24">
        <v>299997</v>
      </c>
      <c r="F40" s="24">
        <v>207127.46</v>
      </c>
      <c r="G40" s="25">
        <f t="shared" si="13"/>
        <v>51.781864999999996</v>
      </c>
      <c r="H40" s="25">
        <f t="shared" si="7"/>
        <v>69.043177098437653</v>
      </c>
      <c r="I40" s="28"/>
      <c r="J40" s="28"/>
      <c r="K40" s="28"/>
      <c r="L40" s="25"/>
      <c r="M40" s="34"/>
    </row>
    <row r="41" spans="1:13" s="16" customFormat="1" ht="66.75" customHeight="1" x14ac:dyDescent="0.2">
      <c r="A41" s="60"/>
      <c r="B41" s="60">
        <v>18010300</v>
      </c>
      <c r="C41" s="61" t="s">
        <v>26</v>
      </c>
      <c r="D41" s="24">
        <v>550000</v>
      </c>
      <c r="E41" s="24">
        <v>412497</v>
      </c>
      <c r="F41" s="24">
        <v>431654.58</v>
      </c>
      <c r="G41" s="25">
        <f t="shared" si="13"/>
        <v>78.482650909090907</v>
      </c>
      <c r="H41" s="25">
        <f t="shared" si="7"/>
        <v>104.64429559487706</v>
      </c>
      <c r="I41" s="28"/>
      <c r="J41" s="28"/>
      <c r="K41" s="28"/>
      <c r="L41" s="25"/>
      <c r="M41" s="34"/>
    </row>
    <row r="42" spans="1:13" s="16" customFormat="1" ht="61.5" customHeight="1" x14ac:dyDescent="0.2">
      <c r="A42" s="60"/>
      <c r="B42" s="60">
        <v>18010400</v>
      </c>
      <c r="C42" s="61" t="s">
        <v>27</v>
      </c>
      <c r="D42" s="24">
        <v>550000</v>
      </c>
      <c r="E42" s="24">
        <v>412497</v>
      </c>
      <c r="F42" s="24">
        <v>459878.88</v>
      </c>
      <c r="G42" s="25">
        <f t="shared" si="13"/>
        <v>83.614341818181813</v>
      </c>
      <c r="H42" s="25">
        <f t="shared" si="7"/>
        <v>111.48659990254475</v>
      </c>
      <c r="I42" s="28"/>
      <c r="J42" s="28"/>
      <c r="K42" s="28"/>
      <c r="L42" s="25"/>
      <c r="M42" s="34"/>
    </row>
    <row r="43" spans="1:13" s="16" customFormat="1" ht="15.75" x14ac:dyDescent="0.2">
      <c r="A43" s="60"/>
      <c r="B43" s="60">
        <v>18010500</v>
      </c>
      <c r="C43" s="61" t="s">
        <v>28</v>
      </c>
      <c r="D43" s="24">
        <v>7450000</v>
      </c>
      <c r="E43" s="24">
        <v>5587497</v>
      </c>
      <c r="F43" s="24">
        <v>2251182.88</v>
      </c>
      <c r="G43" s="25">
        <f t="shared" si="13"/>
        <v>30.21721986577181</v>
      </c>
      <c r="H43" s="25">
        <f t="shared" si="7"/>
        <v>40.289648119721583</v>
      </c>
      <c r="I43" s="28"/>
      <c r="J43" s="28"/>
      <c r="K43" s="28"/>
      <c r="L43" s="25"/>
      <c r="M43" s="34"/>
    </row>
    <row r="44" spans="1:13" s="16" customFormat="1" ht="15.75" x14ac:dyDescent="0.2">
      <c r="A44" s="60"/>
      <c r="B44" s="60">
        <v>18010600</v>
      </c>
      <c r="C44" s="61" t="s">
        <v>29</v>
      </c>
      <c r="D44" s="24">
        <v>850000</v>
      </c>
      <c r="E44" s="24">
        <v>640797</v>
      </c>
      <c r="F44" s="24">
        <v>3341592.56</v>
      </c>
      <c r="G44" s="25">
        <f t="shared" si="13"/>
        <v>393.12853647058824</v>
      </c>
      <c r="H44" s="25">
        <f t="shared" si="7"/>
        <v>521.47443886285362</v>
      </c>
      <c r="I44" s="28"/>
      <c r="J44" s="28"/>
      <c r="K44" s="28"/>
      <c r="L44" s="25"/>
      <c r="M44" s="34"/>
    </row>
    <row r="45" spans="1:13" s="16" customFormat="1" ht="15.75" x14ac:dyDescent="0.2">
      <c r="A45" s="60"/>
      <c r="B45" s="60">
        <v>18010700</v>
      </c>
      <c r="C45" s="61" t="s">
        <v>30</v>
      </c>
      <c r="D45" s="24">
        <v>25000</v>
      </c>
      <c r="E45" s="24">
        <v>18747</v>
      </c>
      <c r="F45" s="24">
        <v>424909.31</v>
      </c>
      <c r="G45" s="25" t="s">
        <v>252</v>
      </c>
      <c r="H45" s="25" t="s">
        <v>253</v>
      </c>
      <c r="I45" s="28"/>
      <c r="J45" s="28"/>
      <c r="K45" s="28"/>
      <c r="L45" s="25"/>
      <c r="M45" s="34"/>
    </row>
    <row r="46" spans="1:13" s="16" customFormat="1" ht="15.75" x14ac:dyDescent="0.2">
      <c r="A46" s="60"/>
      <c r="B46" s="60">
        <v>18010900</v>
      </c>
      <c r="C46" s="61" t="s">
        <v>31</v>
      </c>
      <c r="D46" s="24">
        <v>400000</v>
      </c>
      <c r="E46" s="24">
        <v>299997</v>
      </c>
      <c r="F46" s="24">
        <v>338115.85</v>
      </c>
      <c r="G46" s="25">
        <f t="shared" si="13"/>
        <v>84.528962499999992</v>
      </c>
      <c r="H46" s="25">
        <f t="shared" si="7"/>
        <v>112.7064103974373</v>
      </c>
      <c r="I46" s="28"/>
      <c r="J46" s="28"/>
      <c r="K46" s="28"/>
      <c r="L46" s="25"/>
      <c r="M46" s="34"/>
    </row>
    <row r="47" spans="1:13" s="16" customFormat="1" ht="15.75" x14ac:dyDescent="0.2">
      <c r="A47" s="60"/>
      <c r="B47" s="60">
        <v>18011000</v>
      </c>
      <c r="C47" s="61" t="s">
        <v>32</v>
      </c>
      <c r="D47" s="24">
        <v>35000</v>
      </c>
      <c r="E47" s="24">
        <v>26253</v>
      </c>
      <c r="F47" s="24"/>
      <c r="G47" s="25"/>
      <c r="H47" s="25"/>
      <c r="I47" s="28"/>
      <c r="J47" s="28"/>
      <c r="K47" s="28"/>
      <c r="L47" s="25"/>
      <c r="M47" s="34"/>
    </row>
    <row r="48" spans="1:13" s="16" customFormat="1" ht="15.75" x14ac:dyDescent="0.2">
      <c r="A48" s="60"/>
      <c r="B48" s="60">
        <v>18011100</v>
      </c>
      <c r="C48" s="61" t="s">
        <v>33</v>
      </c>
      <c r="D48" s="24">
        <v>15000</v>
      </c>
      <c r="E48" s="24">
        <v>11250</v>
      </c>
      <c r="F48" s="24"/>
      <c r="G48" s="25"/>
      <c r="H48" s="25"/>
      <c r="I48" s="28"/>
      <c r="J48" s="28"/>
      <c r="K48" s="28"/>
      <c r="L48" s="25"/>
      <c r="M48" s="34"/>
    </row>
    <row r="49" spans="1:13" s="4" customFormat="1" ht="15.75" x14ac:dyDescent="0.2">
      <c r="A49" s="19"/>
      <c r="B49" s="19">
        <v>18030000</v>
      </c>
      <c r="C49" s="59" t="s">
        <v>34</v>
      </c>
      <c r="D49" s="20">
        <f>+D50+D51</f>
        <v>10000</v>
      </c>
      <c r="E49" s="20">
        <f t="shared" ref="E49:F49" si="16">+E50+E51</f>
        <v>7497</v>
      </c>
      <c r="F49" s="20">
        <f t="shared" si="16"/>
        <v>7599</v>
      </c>
      <c r="G49" s="21">
        <f t="shared" si="13"/>
        <v>75.990000000000009</v>
      </c>
      <c r="H49" s="21">
        <f t="shared" si="7"/>
        <v>101.36054421768708</v>
      </c>
      <c r="I49" s="22"/>
      <c r="J49" s="22"/>
      <c r="K49" s="22"/>
      <c r="L49" s="21"/>
      <c r="M49" s="70"/>
    </row>
    <row r="50" spans="1:13" s="27" customFormat="1" ht="31.5" x14ac:dyDescent="0.2">
      <c r="A50" s="60"/>
      <c r="B50" s="60">
        <v>18030100</v>
      </c>
      <c r="C50" s="61" t="s">
        <v>212</v>
      </c>
      <c r="D50" s="24"/>
      <c r="E50" s="24"/>
      <c r="F50" s="24">
        <v>3744</v>
      </c>
      <c r="G50" s="25"/>
      <c r="H50" s="25"/>
      <c r="I50" s="28"/>
      <c r="J50" s="28"/>
      <c r="K50" s="28"/>
      <c r="L50" s="25"/>
      <c r="M50" s="26"/>
    </row>
    <row r="51" spans="1:13" s="16" customFormat="1" ht="15.75" customHeight="1" x14ac:dyDescent="0.2">
      <c r="A51" s="60"/>
      <c r="B51" s="60">
        <v>18030200</v>
      </c>
      <c r="C51" s="61" t="s">
        <v>35</v>
      </c>
      <c r="D51" s="24">
        <v>10000</v>
      </c>
      <c r="E51" s="24">
        <v>7497</v>
      </c>
      <c r="F51" s="24">
        <v>3855</v>
      </c>
      <c r="G51" s="25">
        <f t="shared" si="13"/>
        <v>38.550000000000004</v>
      </c>
      <c r="H51" s="25">
        <f t="shared" si="7"/>
        <v>51.420568227290921</v>
      </c>
      <c r="I51" s="28"/>
      <c r="J51" s="28"/>
      <c r="K51" s="28"/>
      <c r="L51" s="25"/>
      <c r="M51" s="34"/>
    </row>
    <row r="52" spans="1:13" s="4" customFormat="1" ht="15.75" x14ac:dyDescent="0.2">
      <c r="A52" s="19"/>
      <c r="B52" s="19">
        <v>18050000</v>
      </c>
      <c r="C52" s="59" t="s">
        <v>36</v>
      </c>
      <c r="D52" s="20">
        <f>+D53+D54+D55</f>
        <v>25000000</v>
      </c>
      <c r="E52" s="20">
        <f t="shared" ref="E52:F52" si="17">+E53+E54+E55</f>
        <v>18782106</v>
      </c>
      <c r="F52" s="20">
        <f t="shared" si="17"/>
        <v>19112799.960000001</v>
      </c>
      <c r="G52" s="21">
        <f t="shared" si="13"/>
        <v>76.451199840000001</v>
      </c>
      <c r="H52" s="21">
        <f t="shared" si="7"/>
        <v>101.76068626170036</v>
      </c>
      <c r="I52" s="22"/>
      <c r="J52" s="22"/>
      <c r="K52" s="22"/>
      <c r="L52" s="21"/>
      <c r="M52" s="70"/>
    </row>
    <row r="53" spans="1:13" s="16" customFormat="1" ht="15.75" x14ac:dyDescent="0.2">
      <c r="A53" s="60"/>
      <c r="B53" s="60">
        <v>18050300</v>
      </c>
      <c r="C53" s="61" t="s">
        <v>37</v>
      </c>
      <c r="D53" s="24">
        <v>5000000</v>
      </c>
      <c r="E53" s="24">
        <v>3750003</v>
      </c>
      <c r="F53" s="24">
        <v>1864128.33</v>
      </c>
      <c r="G53" s="25">
        <f t="shared" si="13"/>
        <v>37.282566600000003</v>
      </c>
      <c r="H53" s="25">
        <f t="shared" si="7"/>
        <v>49.710049031960779</v>
      </c>
      <c r="I53" s="28"/>
      <c r="J53" s="28"/>
      <c r="K53" s="28"/>
      <c r="L53" s="25"/>
      <c r="M53" s="34"/>
    </row>
    <row r="54" spans="1:13" s="16" customFormat="1" ht="15.75" x14ac:dyDescent="0.2">
      <c r="A54" s="60"/>
      <c r="B54" s="60">
        <v>18050400</v>
      </c>
      <c r="C54" s="61" t="s">
        <v>38</v>
      </c>
      <c r="D54" s="24">
        <v>20000000</v>
      </c>
      <c r="E54" s="24">
        <v>15032103</v>
      </c>
      <c r="F54" s="24">
        <v>16528566.689999999</v>
      </c>
      <c r="G54" s="25">
        <f t="shared" si="13"/>
        <v>82.642833449999998</v>
      </c>
      <c r="H54" s="25">
        <f t="shared" si="7"/>
        <v>109.95511865505445</v>
      </c>
      <c r="I54" s="28"/>
      <c r="J54" s="28"/>
      <c r="K54" s="28"/>
      <c r="L54" s="25"/>
      <c r="M54" s="34"/>
    </row>
    <row r="55" spans="1:13" s="16" customFormat="1" ht="78.75" x14ac:dyDescent="0.2">
      <c r="A55" s="60"/>
      <c r="B55" s="60">
        <v>18050500</v>
      </c>
      <c r="C55" s="61" t="s">
        <v>39</v>
      </c>
      <c r="D55" s="24"/>
      <c r="E55" s="24"/>
      <c r="F55" s="24">
        <v>720104.94</v>
      </c>
      <c r="G55" s="25"/>
      <c r="H55" s="25"/>
      <c r="I55" s="28"/>
      <c r="J55" s="28"/>
      <c r="K55" s="28"/>
      <c r="L55" s="25"/>
      <c r="M55" s="34"/>
    </row>
    <row r="56" spans="1:13" s="4" customFormat="1" ht="15.75" x14ac:dyDescent="0.2">
      <c r="A56" s="19"/>
      <c r="B56" s="19">
        <v>19000000</v>
      </c>
      <c r="C56" s="19" t="s">
        <v>75</v>
      </c>
      <c r="D56" s="20"/>
      <c r="E56" s="20"/>
      <c r="F56" s="20"/>
      <c r="G56" s="25"/>
      <c r="H56" s="25"/>
      <c r="I56" s="22">
        <f>+I57</f>
        <v>10000</v>
      </c>
      <c r="J56" s="22">
        <v>0</v>
      </c>
      <c r="K56" s="22">
        <f>+K57</f>
        <v>31153.41</v>
      </c>
      <c r="L56" s="21" t="s">
        <v>260</v>
      </c>
      <c r="M56" s="12"/>
    </row>
    <row r="57" spans="1:13" s="16" customFormat="1" ht="15.75" x14ac:dyDescent="0.2">
      <c r="A57" s="60"/>
      <c r="B57" s="60">
        <v>19010000</v>
      </c>
      <c r="C57" s="60" t="s">
        <v>76</v>
      </c>
      <c r="D57" s="24"/>
      <c r="E57" s="24"/>
      <c r="F57" s="24"/>
      <c r="G57" s="25"/>
      <c r="H57" s="25"/>
      <c r="I57" s="28">
        <f>+I58+I59+I60</f>
        <v>10000</v>
      </c>
      <c r="J57" s="28">
        <v>0</v>
      </c>
      <c r="K57" s="28">
        <f>+K58+K59+K60</f>
        <v>31153.41</v>
      </c>
      <c r="L57" s="25" t="s">
        <v>260</v>
      </c>
      <c r="M57" s="34"/>
    </row>
    <row r="58" spans="1:13" s="16" customFormat="1" ht="78.75" x14ac:dyDescent="0.2">
      <c r="A58" s="60"/>
      <c r="B58" s="60">
        <v>19010100</v>
      </c>
      <c r="C58" s="61" t="s">
        <v>77</v>
      </c>
      <c r="D58" s="24"/>
      <c r="E58" s="24"/>
      <c r="F58" s="24"/>
      <c r="G58" s="25"/>
      <c r="H58" s="25"/>
      <c r="I58" s="28">
        <v>10000</v>
      </c>
      <c r="J58" s="28">
        <v>0</v>
      </c>
      <c r="K58" s="28">
        <v>27255.71</v>
      </c>
      <c r="L58" s="25" t="s">
        <v>261</v>
      </c>
      <c r="M58" s="34"/>
    </row>
    <row r="59" spans="1:13" s="16" customFormat="1" ht="31.5" x14ac:dyDescent="0.2">
      <c r="A59" s="60"/>
      <c r="B59" s="60">
        <v>19010200</v>
      </c>
      <c r="C59" s="61" t="s">
        <v>78</v>
      </c>
      <c r="D59" s="24"/>
      <c r="E59" s="24"/>
      <c r="F59" s="24"/>
      <c r="G59" s="25"/>
      <c r="H59" s="25"/>
      <c r="I59" s="28"/>
      <c r="J59" s="28">
        <v>0</v>
      </c>
      <c r="K59" s="28">
        <v>3380.48</v>
      </c>
      <c r="L59" s="25"/>
      <c r="M59" s="34"/>
    </row>
    <row r="60" spans="1:13" s="16" customFormat="1" ht="63" x14ac:dyDescent="0.2">
      <c r="A60" s="60"/>
      <c r="B60" s="60">
        <v>19010300</v>
      </c>
      <c r="C60" s="61" t="s">
        <v>79</v>
      </c>
      <c r="D60" s="24"/>
      <c r="E60" s="24"/>
      <c r="F60" s="24"/>
      <c r="G60" s="25"/>
      <c r="H60" s="25"/>
      <c r="I60" s="28"/>
      <c r="J60" s="28">
        <v>0</v>
      </c>
      <c r="K60" s="28">
        <v>517.22</v>
      </c>
      <c r="L60" s="25"/>
      <c r="M60" s="34"/>
    </row>
    <row r="61" spans="1:13" s="16" customFormat="1" ht="31.5" hidden="1" x14ac:dyDescent="0.2">
      <c r="A61" s="60"/>
      <c r="B61" s="60">
        <v>19050000</v>
      </c>
      <c r="C61" s="61" t="s">
        <v>80</v>
      </c>
      <c r="D61" s="24"/>
      <c r="E61" s="24"/>
      <c r="F61" s="24"/>
      <c r="G61" s="25" t="e">
        <f t="shared" si="13"/>
        <v>#DIV/0!</v>
      </c>
      <c r="H61" s="25">
        <f t="shared" si="7"/>
        <v>0</v>
      </c>
      <c r="I61" s="28">
        <v>0</v>
      </c>
      <c r="J61" s="28">
        <v>0</v>
      </c>
      <c r="K61" s="28"/>
      <c r="L61" s="25">
        <v>0</v>
      </c>
      <c r="M61" s="34"/>
    </row>
    <row r="62" spans="1:13" s="16" customFormat="1" ht="47.25" hidden="1" x14ac:dyDescent="0.2">
      <c r="A62" s="60"/>
      <c r="B62" s="60">
        <v>19050300</v>
      </c>
      <c r="C62" s="61" t="s">
        <v>81</v>
      </c>
      <c r="D62" s="24"/>
      <c r="E62" s="24"/>
      <c r="F62" s="24"/>
      <c r="G62" s="25" t="e">
        <f t="shared" si="13"/>
        <v>#DIV/0!</v>
      </c>
      <c r="H62" s="25">
        <f t="shared" si="7"/>
        <v>0</v>
      </c>
      <c r="I62" s="28">
        <v>0</v>
      </c>
      <c r="J62" s="28">
        <v>0</v>
      </c>
      <c r="K62" s="28"/>
      <c r="L62" s="25">
        <v>0</v>
      </c>
      <c r="M62" s="34"/>
    </row>
    <row r="63" spans="1:13" s="77" customFormat="1" ht="15.75" x14ac:dyDescent="0.2">
      <c r="A63" s="19"/>
      <c r="B63" s="19">
        <v>20000000</v>
      </c>
      <c r="C63" s="59" t="s">
        <v>40</v>
      </c>
      <c r="D63" s="20">
        <f>+D64+D69+D82</f>
        <v>4047000</v>
      </c>
      <c r="E63" s="20">
        <f t="shared" ref="E63:F63" si="18">+E64+E69+E82</f>
        <v>3035241</v>
      </c>
      <c r="F63" s="20">
        <f t="shared" si="18"/>
        <v>3027421.13</v>
      </c>
      <c r="G63" s="21">
        <f t="shared" si="13"/>
        <v>74.806551272547566</v>
      </c>
      <c r="H63" s="21">
        <f t="shared" si="7"/>
        <v>99.742364115403021</v>
      </c>
      <c r="I63" s="22">
        <v>2810000</v>
      </c>
      <c r="J63" s="22">
        <v>702500</v>
      </c>
      <c r="K63" s="22">
        <f>+K64+K82+K87</f>
        <v>2744045.74</v>
      </c>
      <c r="L63" s="21">
        <f>+K63/I63*100</f>
        <v>97.652873309608552</v>
      </c>
      <c r="M63" s="76"/>
    </row>
    <row r="64" spans="1:13" s="77" customFormat="1" ht="31.5" x14ac:dyDescent="0.2">
      <c r="A64" s="19"/>
      <c r="B64" s="19">
        <v>21000000</v>
      </c>
      <c r="C64" s="59" t="s">
        <v>41</v>
      </c>
      <c r="D64" s="20">
        <f>+D65</f>
        <v>22000</v>
      </c>
      <c r="E64" s="20">
        <f>+E65</f>
        <v>16497</v>
      </c>
      <c r="F64" s="20">
        <f>+F65</f>
        <v>118731.84</v>
      </c>
      <c r="G64" s="21" t="s">
        <v>254</v>
      </c>
      <c r="H64" s="21" t="s">
        <v>256</v>
      </c>
      <c r="I64" s="22"/>
      <c r="J64" s="22"/>
      <c r="K64" s="22">
        <f>+K68</f>
        <v>120720.9</v>
      </c>
      <c r="L64" s="21"/>
      <c r="M64" s="76"/>
    </row>
    <row r="65" spans="1:13" s="77" customFormat="1" ht="15.75" x14ac:dyDescent="0.2">
      <c r="A65" s="19"/>
      <c r="B65" s="19">
        <v>21080000</v>
      </c>
      <c r="C65" s="59" t="s">
        <v>42</v>
      </c>
      <c r="D65" s="20">
        <f>+D66+D67</f>
        <v>22000</v>
      </c>
      <c r="E65" s="20">
        <f t="shared" ref="E65:F65" si="19">+E66+E67</f>
        <v>16497</v>
      </c>
      <c r="F65" s="20">
        <f t="shared" si="19"/>
        <v>118731.84</v>
      </c>
      <c r="G65" s="21" t="s">
        <v>254</v>
      </c>
      <c r="H65" s="21" t="s">
        <v>256</v>
      </c>
      <c r="I65" s="22"/>
      <c r="J65" s="22"/>
      <c r="K65" s="22"/>
      <c r="L65" s="21"/>
      <c r="M65" s="76"/>
    </row>
    <row r="66" spans="1:13" s="17" customFormat="1" ht="15.75" x14ac:dyDescent="0.2">
      <c r="A66" s="60"/>
      <c r="B66" s="60">
        <v>21081100</v>
      </c>
      <c r="C66" s="61" t="s">
        <v>43</v>
      </c>
      <c r="D66" s="24">
        <v>12000</v>
      </c>
      <c r="E66" s="24">
        <v>9000</v>
      </c>
      <c r="F66" s="24">
        <v>108731.84</v>
      </c>
      <c r="G66" s="25" t="s">
        <v>255</v>
      </c>
      <c r="H66" s="25" t="s">
        <v>257</v>
      </c>
      <c r="I66" s="28"/>
      <c r="J66" s="28"/>
      <c r="K66" s="28"/>
      <c r="L66" s="25"/>
      <c r="M66" s="60"/>
    </row>
    <row r="67" spans="1:13" s="17" customFormat="1" ht="47.25" x14ac:dyDescent="0.2">
      <c r="A67" s="60"/>
      <c r="B67" s="60">
        <v>21081500</v>
      </c>
      <c r="C67" s="61" t="s">
        <v>44</v>
      </c>
      <c r="D67" s="24">
        <v>10000</v>
      </c>
      <c r="E67" s="24">
        <v>7497</v>
      </c>
      <c r="F67" s="24">
        <v>10000</v>
      </c>
      <c r="G67" s="25">
        <f t="shared" si="13"/>
        <v>100</v>
      </c>
      <c r="H67" s="25">
        <f t="shared" si="7"/>
        <v>133.38668800853674</v>
      </c>
      <c r="I67" s="28"/>
      <c r="J67" s="28"/>
      <c r="K67" s="28"/>
      <c r="L67" s="25"/>
      <c r="M67" s="60"/>
    </row>
    <row r="68" spans="1:13" s="17" customFormat="1" ht="47.25" x14ac:dyDescent="0.2">
      <c r="A68" s="60"/>
      <c r="B68" s="60">
        <v>21110000</v>
      </c>
      <c r="C68" s="61" t="s">
        <v>82</v>
      </c>
      <c r="D68" s="24"/>
      <c r="E68" s="24"/>
      <c r="F68" s="24"/>
      <c r="G68" s="25"/>
      <c r="H68" s="25"/>
      <c r="I68" s="28"/>
      <c r="J68" s="28"/>
      <c r="K68" s="28">
        <v>120720.9</v>
      </c>
      <c r="L68" s="25"/>
      <c r="M68" s="60"/>
    </row>
    <row r="69" spans="1:13" s="4" customFormat="1" ht="31.5" x14ac:dyDescent="0.2">
      <c r="A69" s="19"/>
      <c r="B69" s="19">
        <v>22000000</v>
      </c>
      <c r="C69" s="59" t="s">
        <v>45</v>
      </c>
      <c r="D69" s="20">
        <f>+D70+D75+D77+D81</f>
        <v>3955000</v>
      </c>
      <c r="E69" s="20">
        <f>+E70+E75+E77+E81</f>
        <v>2966247</v>
      </c>
      <c r="F69" s="20">
        <f>+F70+F75+F77+F81</f>
        <v>2817542.22</v>
      </c>
      <c r="G69" s="21">
        <f t="shared" si="13"/>
        <v>71.240005562579029</v>
      </c>
      <c r="H69" s="21">
        <f t="shared" si="7"/>
        <v>94.986770150968553</v>
      </c>
      <c r="I69" s="22"/>
      <c r="J69" s="22"/>
      <c r="K69" s="22"/>
      <c r="L69" s="21"/>
      <c r="M69" s="70"/>
    </row>
    <row r="70" spans="1:13" s="4" customFormat="1" ht="15.75" x14ac:dyDescent="0.2">
      <c r="A70" s="19"/>
      <c r="B70" s="19">
        <v>22010000</v>
      </c>
      <c r="C70" s="59" t="s">
        <v>46</v>
      </c>
      <c r="D70" s="20">
        <f>+D71+D72+D73+D74</f>
        <v>2955000</v>
      </c>
      <c r="E70" s="20">
        <f>+E71+E72+E73+E74</f>
        <v>2216250</v>
      </c>
      <c r="F70" s="20">
        <f>+F71+F72+F73+F74</f>
        <v>1695334.04</v>
      </c>
      <c r="G70" s="21">
        <f t="shared" si="13"/>
        <v>57.371710321488997</v>
      </c>
      <c r="H70" s="21">
        <f t="shared" si="7"/>
        <v>76.495613761985339</v>
      </c>
      <c r="I70" s="22"/>
      <c r="J70" s="22"/>
      <c r="K70" s="22"/>
      <c r="L70" s="21"/>
      <c r="M70" s="70"/>
    </row>
    <row r="71" spans="1:13" s="16" customFormat="1" ht="47.25" x14ac:dyDescent="0.2">
      <c r="A71" s="60"/>
      <c r="B71" s="60">
        <v>22010300</v>
      </c>
      <c r="C71" s="61" t="s">
        <v>47</v>
      </c>
      <c r="D71" s="24">
        <v>5000</v>
      </c>
      <c r="E71" s="24">
        <v>3753</v>
      </c>
      <c r="F71" s="24">
        <v>25100</v>
      </c>
      <c r="G71" s="25" t="s">
        <v>258</v>
      </c>
      <c r="H71" s="25" t="s">
        <v>259</v>
      </c>
      <c r="I71" s="28"/>
      <c r="J71" s="28"/>
      <c r="K71" s="28"/>
      <c r="L71" s="25"/>
      <c r="M71" s="34"/>
    </row>
    <row r="72" spans="1:13" s="16" customFormat="1" ht="15.75" x14ac:dyDescent="0.2">
      <c r="A72" s="60"/>
      <c r="B72" s="60">
        <v>22012500</v>
      </c>
      <c r="C72" s="61" t="s">
        <v>48</v>
      </c>
      <c r="D72" s="24">
        <v>2050000</v>
      </c>
      <c r="E72" s="24">
        <v>1537497</v>
      </c>
      <c r="F72" s="24">
        <v>1324059.04</v>
      </c>
      <c r="G72" s="25">
        <f t="shared" si="13"/>
        <v>64.588245853658549</v>
      </c>
      <c r="H72" s="25">
        <f t="shared" si="7"/>
        <v>86.117829173000018</v>
      </c>
      <c r="I72" s="28"/>
      <c r="J72" s="28"/>
      <c r="K72" s="28"/>
      <c r="L72" s="25"/>
      <c r="M72" s="34"/>
    </row>
    <row r="73" spans="1:13" s="16" customFormat="1" ht="31.5" x14ac:dyDescent="0.2">
      <c r="A73" s="60"/>
      <c r="B73" s="60">
        <v>22012600</v>
      </c>
      <c r="C73" s="61" t="s">
        <v>49</v>
      </c>
      <c r="D73" s="24">
        <v>900000</v>
      </c>
      <c r="E73" s="24">
        <v>675000</v>
      </c>
      <c r="F73" s="24">
        <v>341635</v>
      </c>
      <c r="G73" s="25">
        <f t="shared" si="13"/>
        <v>37.959444444444443</v>
      </c>
      <c r="H73" s="25">
        <f t="shared" si="7"/>
        <v>50.612592592592598</v>
      </c>
      <c r="I73" s="28"/>
      <c r="J73" s="28"/>
      <c r="K73" s="28"/>
      <c r="L73" s="25"/>
      <c r="M73" s="34"/>
    </row>
    <row r="74" spans="1:13" s="16" customFormat="1" ht="94.5" x14ac:dyDescent="0.2">
      <c r="A74" s="60"/>
      <c r="B74" s="60">
        <v>22012900</v>
      </c>
      <c r="C74" s="61" t="s">
        <v>241</v>
      </c>
      <c r="D74" s="24"/>
      <c r="E74" s="24"/>
      <c r="F74" s="24">
        <v>4540</v>
      </c>
      <c r="G74" s="25"/>
      <c r="H74" s="25"/>
      <c r="I74" s="28"/>
      <c r="J74" s="28"/>
      <c r="K74" s="28"/>
      <c r="L74" s="25"/>
      <c r="M74" s="38"/>
    </row>
    <row r="75" spans="1:13" s="4" customFormat="1" ht="47.25" x14ac:dyDescent="0.2">
      <c r="A75" s="19"/>
      <c r="B75" s="19">
        <v>22080000</v>
      </c>
      <c r="C75" s="59" t="s">
        <v>50</v>
      </c>
      <c r="D75" s="20">
        <f>+D76</f>
        <v>790000</v>
      </c>
      <c r="E75" s="20">
        <f t="shared" ref="E75:F75" si="20">+E76</f>
        <v>592497</v>
      </c>
      <c r="F75" s="20">
        <f t="shared" si="20"/>
        <v>1009686.29</v>
      </c>
      <c r="G75" s="21">
        <f t="shared" si="13"/>
        <v>127.80839113924051</v>
      </c>
      <c r="H75" s="21">
        <f t="shared" si="7"/>
        <v>170.41205103148204</v>
      </c>
      <c r="I75" s="22"/>
      <c r="J75" s="22"/>
      <c r="K75" s="22"/>
      <c r="L75" s="21"/>
      <c r="M75" s="70"/>
    </row>
    <row r="76" spans="1:13" s="16" customFormat="1" ht="47.25" x14ac:dyDescent="0.2">
      <c r="A76" s="60"/>
      <c r="B76" s="60">
        <v>22080400</v>
      </c>
      <c r="C76" s="61" t="s">
        <v>51</v>
      </c>
      <c r="D76" s="24">
        <v>790000</v>
      </c>
      <c r="E76" s="24">
        <v>592497</v>
      </c>
      <c r="F76" s="24">
        <v>1009686.29</v>
      </c>
      <c r="G76" s="25">
        <f t="shared" si="13"/>
        <v>127.80839113924051</v>
      </c>
      <c r="H76" s="25">
        <f t="shared" si="7"/>
        <v>170.41205103148204</v>
      </c>
      <c r="I76" s="28"/>
      <c r="J76" s="28"/>
      <c r="K76" s="28"/>
      <c r="L76" s="25"/>
      <c r="M76" s="34"/>
    </row>
    <row r="77" spans="1:13" s="68" customFormat="1" ht="15.75" x14ac:dyDescent="0.2">
      <c r="A77" s="63"/>
      <c r="B77" s="63">
        <v>22090000</v>
      </c>
      <c r="C77" s="64" t="s">
        <v>52</v>
      </c>
      <c r="D77" s="65">
        <f>+D78+D79+D80</f>
        <v>210000</v>
      </c>
      <c r="E77" s="65">
        <f t="shared" ref="E77:F77" si="21">+E78+E79+E80</f>
        <v>157500</v>
      </c>
      <c r="F77" s="65">
        <f t="shared" si="21"/>
        <v>111989.69</v>
      </c>
      <c r="G77" s="21">
        <f t="shared" si="13"/>
        <v>53.328423809523805</v>
      </c>
      <c r="H77" s="21">
        <f t="shared" si="7"/>
        <v>71.104565079365074</v>
      </c>
      <c r="I77" s="78"/>
      <c r="J77" s="78"/>
      <c r="K77" s="78"/>
      <c r="L77" s="66"/>
      <c r="M77" s="67"/>
    </row>
    <row r="78" spans="1:13" s="16" customFormat="1" ht="59.25" customHeight="1" x14ac:dyDescent="0.2">
      <c r="A78" s="60"/>
      <c r="B78" s="60">
        <v>22090100</v>
      </c>
      <c r="C78" s="61" t="s">
        <v>53</v>
      </c>
      <c r="D78" s="24">
        <v>190000</v>
      </c>
      <c r="E78" s="24">
        <v>142497</v>
      </c>
      <c r="F78" s="24">
        <v>98799.89</v>
      </c>
      <c r="G78" s="25">
        <f t="shared" si="13"/>
        <v>51.999942105263152</v>
      </c>
      <c r="H78" s="25">
        <f t="shared" si="7"/>
        <v>69.334715818578644</v>
      </c>
      <c r="I78" s="28"/>
      <c r="J78" s="28"/>
      <c r="K78" s="28"/>
      <c r="L78" s="25"/>
      <c r="M78" s="34"/>
    </row>
    <row r="79" spans="1:13" s="16" customFormat="1" ht="25.5" customHeight="1" x14ac:dyDescent="0.2">
      <c r="A79" s="60"/>
      <c r="B79" s="60">
        <v>22090200</v>
      </c>
      <c r="C79" s="61" t="s">
        <v>54</v>
      </c>
      <c r="D79" s="24"/>
      <c r="E79" s="24"/>
      <c r="F79" s="24">
        <v>142.30000000000001</v>
      </c>
      <c r="G79" s="25"/>
      <c r="H79" s="25"/>
      <c r="I79" s="28"/>
      <c r="J79" s="28"/>
      <c r="K79" s="28"/>
      <c r="L79" s="25"/>
      <c r="M79" s="34"/>
    </row>
    <row r="80" spans="1:13" s="16" customFormat="1" ht="54" customHeight="1" x14ac:dyDescent="0.2">
      <c r="A80" s="60"/>
      <c r="B80" s="60">
        <v>22090400</v>
      </c>
      <c r="C80" s="61" t="s">
        <v>55</v>
      </c>
      <c r="D80" s="24">
        <v>20000</v>
      </c>
      <c r="E80" s="24">
        <v>15003</v>
      </c>
      <c r="F80" s="24">
        <v>13047.5</v>
      </c>
      <c r="G80" s="25">
        <f t="shared" si="13"/>
        <v>65.237499999999997</v>
      </c>
      <c r="H80" s="25">
        <f t="shared" si="7"/>
        <v>86.965940145304273</v>
      </c>
      <c r="I80" s="28"/>
      <c r="J80" s="28"/>
      <c r="K80" s="28"/>
      <c r="L80" s="25"/>
      <c r="M80" s="34"/>
    </row>
    <row r="81" spans="1:13" s="4" customFormat="1" ht="76.5" customHeight="1" x14ac:dyDescent="0.2">
      <c r="A81" s="19"/>
      <c r="B81" s="19">
        <v>22013000</v>
      </c>
      <c r="C81" s="59" t="s">
        <v>242</v>
      </c>
      <c r="D81" s="20"/>
      <c r="E81" s="20"/>
      <c r="F81" s="20">
        <v>532.20000000000005</v>
      </c>
      <c r="G81" s="25"/>
      <c r="H81" s="25"/>
      <c r="I81" s="22"/>
      <c r="J81" s="22"/>
      <c r="K81" s="22"/>
      <c r="L81" s="21"/>
      <c r="M81" s="62"/>
    </row>
    <row r="82" spans="1:13" s="4" customFormat="1" ht="15.75" x14ac:dyDescent="0.2">
      <c r="A82" s="19"/>
      <c r="B82" s="19">
        <v>24000000</v>
      </c>
      <c r="C82" s="59" t="s">
        <v>56</v>
      </c>
      <c r="D82" s="20">
        <f>+D83</f>
        <v>70000</v>
      </c>
      <c r="E82" s="20">
        <f>+E83</f>
        <v>52497</v>
      </c>
      <c r="F82" s="20">
        <f>+F83</f>
        <v>91147.069999999992</v>
      </c>
      <c r="G82" s="21">
        <f t="shared" si="13"/>
        <v>130.21009999999998</v>
      </c>
      <c r="H82" s="21">
        <f t="shared" si="7"/>
        <v>173.62338800312398</v>
      </c>
      <c r="I82" s="22"/>
      <c r="J82" s="22"/>
      <c r="K82" s="22">
        <f>+K83</f>
        <v>28751.26</v>
      </c>
      <c r="L82" s="21"/>
      <c r="M82" s="70"/>
    </row>
    <row r="83" spans="1:13" s="4" customFormat="1" ht="15.75" x14ac:dyDescent="0.2">
      <c r="A83" s="19"/>
      <c r="B83" s="19">
        <v>24060000</v>
      </c>
      <c r="C83" s="59" t="s">
        <v>42</v>
      </c>
      <c r="D83" s="20">
        <f>+D84+D85+D86</f>
        <v>70000</v>
      </c>
      <c r="E83" s="20">
        <f>+E84+E85+E86</f>
        <v>52497</v>
      </c>
      <c r="F83" s="20">
        <f>+F84+F85+F86</f>
        <v>91147.069999999992</v>
      </c>
      <c r="G83" s="21">
        <f t="shared" si="13"/>
        <v>130.21009999999998</v>
      </c>
      <c r="H83" s="21">
        <f t="shared" si="7"/>
        <v>173.62338800312398</v>
      </c>
      <c r="I83" s="22"/>
      <c r="J83" s="22"/>
      <c r="K83" s="22">
        <f>+K85</f>
        <v>28751.26</v>
      </c>
      <c r="L83" s="21"/>
      <c r="M83" s="70"/>
    </row>
    <row r="84" spans="1:13" s="16" customFormat="1" ht="15.75" x14ac:dyDescent="0.2">
      <c r="A84" s="60"/>
      <c r="B84" s="60">
        <v>24060300</v>
      </c>
      <c r="C84" s="61" t="s">
        <v>42</v>
      </c>
      <c r="D84" s="24">
        <v>70000</v>
      </c>
      <c r="E84" s="24">
        <v>52497</v>
      </c>
      <c r="F84" s="24">
        <v>63013.27</v>
      </c>
      <c r="G84" s="25">
        <f t="shared" si="13"/>
        <v>90.018957142857133</v>
      </c>
      <c r="H84" s="25">
        <f t="shared" si="7"/>
        <v>120.03213516962875</v>
      </c>
      <c r="I84" s="28"/>
      <c r="J84" s="28"/>
      <c r="K84" s="28"/>
      <c r="L84" s="21"/>
      <c r="M84" s="34"/>
    </row>
    <row r="85" spans="1:13" s="16" customFormat="1" ht="84" customHeight="1" x14ac:dyDescent="0.2">
      <c r="A85" s="60"/>
      <c r="B85" s="60">
        <v>24062100</v>
      </c>
      <c r="C85" s="61" t="s">
        <v>83</v>
      </c>
      <c r="D85" s="24"/>
      <c r="E85" s="24"/>
      <c r="F85" s="24">
        <v>28133.8</v>
      </c>
      <c r="G85" s="25"/>
      <c r="H85" s="25"/>
      <c r="I85" s="28"/>
      <c r="J85" s="28"/>
      <c r="K85" s="28">
        <v>28751.26</v>
      </c>
      <c r="L85" s="21"/>
      <c r="M85" s="34"/>
    </row>
    <row r="86" spans="1:13" s="16" customFormat="1" ht="84" customHeight="1" x14ac:dyDescent="0.2">
      <c r="A86" s="60"/>
      <c r="B86" s="60">
        <v>24062200</v>
      </c>
      <c r="C86" s="61" t="s">
        <v>243</v>
      </c>
      <c r="D86" s="24"/>
      <c r="E86" s="24"/>
      <c r="F86" s="24"/>
      <c r="G86" s="25"/>
      <c r="H86" s="25"/>
      <c r="I86" s="28"/>
      <c r="J86" s="28"/>
      <c r="K86" s="28"/>
      <c r="L86" s="21"/>
      <c r="M86" s="38"/>
    </row>
    <row r="87" spans="1:13" s="23" customFormat="1" ht="15.75" x14ac:dyDescent="0.2">
      <c r="A87" s="19"/>
      <c r="B87" s="19">
        <v>25000000</v>
      </c>
      <c r="C87" s="59" t="s">
        <v>84</v>
      </c>
      <c r="D87" s="20"/>
      <c r="E87" s="20"/>
      <c r="F87" s="20"/>
      <c r="G87" s="25"/>
      <c r="H87" s="25"/>
      <c r="I87" s="20">
        <v>2810000</v>
      </c>
      <c r="J87" s="20">
        <v>702500</v>
      </c>
      <c r="K87" s="20">
        <f>+K88+K91</f>
        <v>2594573.58</v>
      </c>
      <c r="L87" s="21">
        <f>+K87/I87*100</f>
        <v>92.333579359430601</v>
      </c>
      <c r="M87" s="19"/>
    </row>
    <row r="88" spans="1:13" s="17" customFormat="1" ht="49.5" customHeight="1" x14ac:dyDescent="0.2">
      <c r="A88" s="60"/>
      <c r="B88" s="60">
        <v>25010000</v>
      </c>
      <c r="C88" s="61" t="s">
        <v>85</v>
      </c>
      <c r="D88" s="24"/>
      <c r="E88" s="24"/>
      <c r="F88" s="24"/>
      <c r="G88" s="25"/>
      <c r="H88" s="25"/>
      <c r="I88" s="24">
        <v>2810000</v>
      </c>
      <c r="J88" s="24">
        <v>702500</v>
      </c>
      <c r="K88" s="24">
        <f>+K89+K90</f>
        <v>2310436.9500000002</v>
      </c>
      <c r="L88" s="25">
        <f>+K88/I88*100</f>
        <v>82.221955516014248</v>
      </c>
      <c r="M88" s="36"/>
    </row>
    <row r="89" spans="1:13" s="17" customFormat="1" ht="36.75" customHeight="1" x14ac:dyDescent="0.2">
      <c r="A89" s="60"/>
      <c r="B89" s="60">
        <v>25010100</v>
      </c>
      <c r="C89" s="61" t="s">
        <v>86</v>
      </c>
      <c r="D89" s="24"/>
      <c r="E89" s="24"/>
      <c r="F89" s="24"/>
      <c r="G89" s="25"/>
      <c r="H89" s="25"/>
      <c r="I89" s="24">
        <v>2810000</v>
      </c>
      <c r="J89" s="24">
        <v>702500</v>
      </c>
      <c r="K89" s="24">
        <v>2278018.9500000002</v>
      </c>
      <c r="L89" s="25">
        <f>+K89/I89*100</f>
        <v>81.068290035587196</v>
      </c>
      <c r="M89" s="36"/>
    </row>
    <row r="90" spans="1:13" s="17" customFormat="1" ht="57.75" customHeight="1" x14ac:dyDescent="0.2">
      <c r="A90" s="60"/>
      <c r="B90" s="60">
        <v>25010300</v>
      </c>
      <c r="C90" s="61" t="s">
        <v>87</v>
      </c>
      <c r="D90" s="24"/>
      <c r="E90" s="24"/>
      <c r="F90" s="24"/>
      <c r="G90" s="25"/>
      <c r="H90" s="25"/>
      <c r="I90" s="24"/>
      <c r="J90" s="24">
        <v>0</v>
      </c>
      <c r="K90" s="24">
        <v>32418</v>
      </c>
      <c r="L90" s="25"/>
      <c r="M90" s="36"/>
    </row>
    <row r="91" spans="1:13" s="17" customFormat="1" ht="36.75" customHeight="1" x14ac:dyDescent="0.2">
      <c r="A91" s="60"/>
      <c r="B91" s="60">
        <v>25020000</v>
      </c>
      <c r="C91" s="61" t="s">
        <v>88</v>
      </c>
      <c r="D91" s="24"/>
      <c r="E91" s="24"/>
      <c r="F91" s="24"/>
      <c r="G91" s="25"/>
      <c r="H91" s="25"/>
      <c r="I91" s="24"/>
      <c r="J91" s="24">
        <v>0</v>
      </c>
      <c r="K91" s="24">
        <f>+K92</f>
        <v>284136.63</v>
      </c>
      <c r="L91" s="25"/>
      <c r="M91" s="36"/>
    </row>
    <row r="92" spans="1:13" s="17" customFormat="1" ht="15.75" x14ac:dyDescent="0.2">
      <c r="A92" s="60"/>
      <c r="B92" s="60">
        <v>25020100</v>
      </c>
      <c r="C92" s="61" t="s">
        <v>89</v>
      </c>
      <c r="D92" s="24"/>
      <c r="E92" s="24"/>
      <c r="F92" s="24"/>
      <c r="G92" s="25"/>
      <c r="H92" s="25"/>
      <c r="I92" s="24"/>
      <c r="J92" s="24">
        <v>0</v>
      </c>
      <c r="K92" s="24">
        <v>284136.63</v>
      </c>
      <c r="L92" s="25"/>
      <c r="M92" s="36"/>
    </row>
    <row r="93" spans="1:13" s="23" customFormat="1" ht="15.75" x14ac:dyDescent="0.2">
      <c r="A93" s="19"/>
      <c r="B93" s="19">
        <v>30000000</v>
      </c>
      <c r="C93" s="59" t="s">
        <v>90</v>
      </c>
      <c r="D93" s="20"/>
      <c r="E93" s="20"/>
      <c r="F93" s="20">
        <v>1000</v>
      </c>
      <c r="G93" s="21"/>
      <c r="H93" s="21"/>
      <c r="I93" s="20">
        <v>2800000</v>
      </c>
      <c r="J93" s="20">
        <v>0</v>
      </c>
      <c r="K93" s="20">
        <v>1350649.47</v>
      </c>
      <c r="L93" s="21">
        <f>+K93/I93*100</f>
        <v>48.237481071428576</v>
      </c>
      <c r="M93" s="19"/>
    </row>
    <row r="94" spans="1:13" s="17" customFormat="1" ht="15.75" x14ac:dyDescent="0.2">
      <c r="A94" s="60"/>
      <c r="B94" s="60">
        <v>31000000</v>
      </c>
      <c r="C94" s="61" t="s">
        <v>91</v>
      </c>
      <c r="D94" s="24"/>
      <c r="E94" s="24"/>
      <c r="F94" s="24">
        <v>1000</v>
      </c>
      <c r="G94" s="25"/>
      <c r="H94" s="25"/>
      <c r="I94" s="24">
        <v>1300000</v>
      </c>
      <c r="J94" s="24">
        <v>0</v>
      </c>
      <c r="K94" s="24">
        <v>0</v>
      </c>
      <c r="L94" s="25"/>
      <c r="M94" s="36"/>
    </row>
    <row r="95" spans="1:13" s="17" customFormat="1" ht="78.75" x14ac:dyDescent="0.2">
      <c r="A95" s="60"/>
      <c r="B95" s="60">
        <v>31010000</v>
      </c>
      <c r="C95" s="61" t="s">
        <v>211</v>
      </c>
      <c r="D95" s="24"/>
      <c r="E95" s="24"/>
      <c r="F95" s="24">
        <v>1000</v>
      </c>
      <c r="G95" s="25"/>
      <c r="H95" s="25"/>
      <c r="I95" s="24"/>
      <c r="J95" s="24"/>
      <c r="K95" s="24"/>
      <c r="L95" s="25"/>
      <c r="M95" s="36"/>
    </row>
    <row r="96" spans="1:13" s="17" customFormat="1" ht="78.75" x14ac:dyDescent="0.2">
      <c r="A96" s="60"/>
      <c r="B96" s="60">
        <v>31010200</v>
      </c>
      <c r="C96" s="61" t="s">
        <v>210</v>
      </c>
      <c r="D96" s="24"/>
      <c r="E96" s="24"/>
      <c r="F96" s="24">
        <v>1000</v>
      </c>
      <c r="G96" s="25"/>
      <c r="H96" s="25"/>
      <c r="I96" s="24"/>
      <c r="J96" s="24"/>
      <c r="K96" s="24"/>
      <c r="L96" s="25"/>
      <c r="M96" s="36"/>
    </row>
    <row r="97" spans="1:13" s="17" customFormat="1" ht="55.5" customHeight="1" x14ac:dyDescent="0.2">
      <c r="A97" s="60"/>
      <c r="B97" s="60">
        <v>31030000</v>
      </c>
      <c r="C97" s="61" t="s">
        <v>92</v>
      </c>
      <c r="D97" s="24"/>
      <c r="E97" s="24"/>
      <c r="F97" s="24"/>
      <c r="G97" s="25"/>
      <c r="H97" s="25"/>
      <c r="I97" s="24">
        <v>1300000</v>
      </c>
      <c r="J97" s="24">
        <v>0</v>
      </c>
      <c r="K97" s="24">
        <v>0</v>
      </c>
      <c r="L97" s="25"/>
      <c r="M97" s="36"/>
    </row>
    <row r="98" spans="1:13" s="17" customFormat="1" ht="28.5" customHeight="1" x14ac:dyDescent="0.2">
      <c r="A98" s="60"/>
      <c r="B98" s="60">
        <v>33000000</v>
      </c>
      <c r="C98" s="61" t="s">
        <v>93</v>
      </c>
      <c r="D98" s="24"/>
      <c r="E98" s="24"/>
      <c r="F98" s="24"/>
      <c r="G98" s="25"/>
      <c r="H98" s="25"/>
      <c r="I98" s="24">
        <v>1500000</v>
      </c>
      <c r="J98" s="24">
        <v>0</v>
      </c>
      <c r="K98" s="24">
        <v>1350649.47</v>
      </c>
      <c r="L98" s="25">
        <f t="shared" ref="L98:L102" si="22">+K98/I98*100</f>
        <v>90.043297999999993</v>
      </c>
      <c r="M98" s="36"/>
    </row>
    <row r="99" spans="1:13" s="17" customFormat="1" ht="15.75" x14ac:dyDescent="0.2">
      <c r="A99" s="60"/>
      <c r="B99" s="60">
        <v>33010000</v>
      </c>
      <c r="C99" s="61" t="s">
        <v>94</v>
      </c>
      <c r="D99" s="24"/>
      <c r="E99" s="24"/>
      <c r="F99" s="24"/>
      <c r="G99" s="25"/>
      <c r="H99" s="25"/>
      <c r="I99" s="24">
        <v>1500000</v>
      </c>
      <c r="J99" s="24">
        <v>0</v>
      </c>
      <c r="K99" s="24">
        <v>1350649.47</v>
      </c>
      <c r="L99" s="25">
        <f t="shared" si="22"/>
        <v>90.043297999999993</v>
      </c>
      <c r="M99" s="36"/>
    </row>
    <row r="100" spans="1:13" s="17" customFormat="1" ht="85.5" customHeight="1" x14ac:dyDescent="0.2">
      <c r="A100" s="60"/>
      <c r="B100" s="60">
        <v>33010100</v>
      </c>
      <c r="C100" s="61" t="s">
        <v>95</v>
      </c>
      <c r="D100" s="24"/>
      <c r="E100" s="24"/>
      <c r="F100" s="24"/>
      <c r="G100" s="25"/>
      <c r="H100" s="25"/>
      <c r="I100" s="24">
        <v>1500000</v>
      </c>
      <c r="J100" s="24">
        <v>0</v>
      </c>
      <c r="K100" s="24">
        <v>1350649.47</v>
      </c>
      <c r="L100" s="25">
        <f t="shared" si="22"/>
        <v>90.043297999999993</v>
      </c>
      <c r="M100" s="36"/>
    </row>
    <row r="101" spans="1:13" s="4" customFormat="1" ht="15.75" x14ac:dyDescent="0.2">
      <c r="A101" s="19"/>
      <c r="B101" s="19">
        <v>40000000</v>
      </c>
      <c r="C101" s="59" t="s">
        <v>57</v>
      </c>
      <c r="D101" s="20">
        <f>+D102</f>
        <v>144562870</v>
      </c>
      <c r="E101" s="20">
        <f t="shared" ref="E101:F101" si="23">+E102</f>
        <v>106922248</v>
      </c>
      <c r="F101" s="20">
        <f t="shared" si="23"/>
        <v>107511532</v>
      </c>
      <c r="G101" s="21">
        <f t="shared" ref="G101:G121" si="24">+F101/D101*100</f>
        <v>74.370086869470697</v>
      </c>
      <c r="H101" s="21">
        <f t="shared" ref="H101:H121" si="25">IF(E101=0,0,F101/E101*100)</f>
        <v>100.5511331935333</v>
      </c>
      <c r="I101" s="22">
        <f>+I102</f>
        <v>11743804</v>
      </c>
      <c r="J101" s="22"/>
      <c r="K101" s="22">
        <f>+K102</f>
        <v>11743804</v>
      </c>
      <c r="L101" s="21">
        <f t="shared" si="22"/>
        <v>100</v>
      </c>
      <c r="M101" s="70"/>
    </row>
    <row r="102" spans="1:13" s="16" customFormat="1" ht="15.75" x14ac:dyDescent="0.2">
      <c r="A102" s="60"/>
      <c r="B102" s="60">
        <v>41000000</v>
      </c>
      <c r="C102" s="61" t="s">
        <v>58</v>
      </c>
      <c r="D102" s="24">
        <f>+D103+D105+D109+D111</f>
        <v>144562870</v>
      </c>
      <c r="E102" s="24">
        <f t="shared" ref="E102:F102" si="26">+E103+E105+E109+E111</f>
        <v>106922248</v>
      </c>
      <c r="F102" s="24">
        <f t="shared" si="26"/>
        <v>107511532</v>
      </c>
      <c r="G102" s="25">
        <f t="shared" si="24"/>
        <v>74.370086869470697</v>
      </c>
      <c r="H102" s="25">
        <f t="shared" si="25"/>
        <v>100.5511331935333</v>
      </c>
      <c r="I102" s="28">
        <f>+I111</f>
        <v>11743804</v>
      </c>
      <c r="J102" s="28"/>
      <c r="K102" s="28">
        <f>+K111</f>
        <v>11743804</v>
      </c>
      <c r="L102" s="25">
        <f t="shared" si="22"/>
        <v>100</v>
      </c>
      <c r="M102" s="34"/>
    </row>
    <row r="103" spans="1:13" s="4" customFormat="1" ht="27.75" customHeight="1" x14ac:dyDescent="0.2">
      <c r="A103" s="19"/>
      <c r="B103" s="19">
        <v>41020000</v>
      </c>
      <c r="C103" s="59" t="s">
        <v>59</v>
      </c>
      <c r="D103" s="20">
        <f>+D104</f>
        <v>22506800</v>
      </c>
      <c r="E103" s="20">
        <f>+E104</f>
        <v>16880400</v>
      </c>
      <c r="F103" s="20">
        <f>+F104</f>
        <v>16880400</v>
      </c>
      <c r="G103" s="21">
        <f t="shared" si="24"/>
        <v>75.001332930492111</v>
      </c>
      <c r="H103" s="21">
        <f t="shared" si="25"/>
        <v>100</v>
      </c>
      <c r="I103" s="22"/>
      <c r="J103" s="22"/>
      <c r="K103" s="22"/>
      <c r="L103" s="21"/>
      <c r="M103" s="70"/>
    </row>
    <row r="104" spans="1:13" s="16" customFormat="1" ht="15.75" x14ac:dyDescent="0.2">
      <c r="A104" s="60"/>
      <c r="B104" s="60">
        <v>41020100</v>
      </c>
      <c r="C104" s="61" t="s">
        <v>60</v>
      </c>
      <c r="D104" s="24">
        <v>22506800</v>
      </c>
      <c r="E104" s="24">
        <v>16880400</v>
      </c>
      <c r="F104" s="24">
        <v>16880400</v>
      </c>
      <c r="G104" s="25">
        <f t="shared" si="24"/>
        <v>75.001332930492111</v>
      </c>
      <c r="H104" s="25">
        <f t="shared" si="25"/>
        <v>100</v>
      </c>
      <c r="I104" s="28"/>
      <c r="J104" s="28"/>
      <c r="K104" s="28"/>
      <c r="L104" s="25"/>
      <c r="M104" s="34"/>
    </row>
    <row r="105" spans="1:13" s="4" customFormat="1" ht="31.5" x14ac:dyDescent="0.2">
      <c r="A105" s="19"/>
      <c r="B105" s="19">
        <v>41030000</v>
      </c>
      <c r="C105" s="59" t="s">
        <v>61</v>
      </c>
      <c r="D105" s="20">
        <f>+D107+D108+D106</f>
        <v>114493576</v>
      </c>
      <c r="E105" s="20">
        <f t="shared" ref="E105:F105" si="27">+E107+E108+E106</f>
        <v>83960776</v>
      </c>
      <c r="F105" s="20">
        <f t="shared" si="27"/>
        <v>85960776</v>
      </c>
      <c r="G105" s="21">
        <f t="shared" si="24"/>
        <v>75.079125836719427</v>
      </c>
      <c r="H105" s="21">
        <f t="shared" si="25"/>
        <v>102.38206469173177</v>
      </c>
      <c r="I105" s="22"/>
      <c r="J105" s="22"/>
      <c r="K105" s="22"/>
      <c r="L105" s="21"/>
      <c r="M105" s="70"/>
    </row>
    <row r="106" spans="1:13" s="4" customFormat="1" ht="47.25" x14ac:dyDescent="0.2">
      <c r="A106" s="19"/>
      <c r="B106" s="60">
        <v>41032300</v>
      </c>
      <c r="C106" s="61" t="s">
        <v>244</v>
      </c>
      <c r="D106" s="24"/>
      <c r="E106" s="24"/>
      <c r="F106" s="24">
        <v>2000000</v>
      </c>
      <c r="G106" s="25"/>
      <c r="H106" s="25"/>
      <c r="I106" s="22"/>
      <c r="J106" s="22"/>
      <c r="K106" s="22"/>
      <c r="L106" s="21"/>
      <c r="M106" s="62"/>
    </row>
    <row r="107" spans="1:13" s="16" customFormat="1" ht="31.5" x14ac:dyDescent="0.2">
      <c r="A107" s="60"/>
      <c r="B107" s="60">
        <v>41033900</v>
      </c>
      <c r="C107" s="61" t="s">
        <v>62</v>
      </c>
      <c r="D107" s="24">
        <v>110587900</v>
      </c>
      <c r="E107" s="24">
        <v>81364100</v>
      </c>
      <c r="F107" s="24">
        <v>81364100</v>
      </c>
      <c r="G107" s="25">
        <f t="shared" si="24"/>
        <v>73.574143283306753</v>
      </c>
      <c r="H107" s="25">
        <f t="shared" si="25"/>
        <v>100</v>
      </c>
      <c r="I107" s="28"/>
      <c r="J107" s="28"/>
      <c r="K107" s="28"/>
      <c r="L107" s="25"/>
      <c r="M107" s="34"/>
    </row>
    <row r="108" spans="1:13" s="16" customFormat="1" ht="47.25" x14ac:dyDescent="0.2">
      <c r="A108" s="60"/>
      <c r="B108" s="60">
        <v>41034500</v>
      </c>
      <c r="C108" s="61" t="s">
        <v>209</v>
      </c>
      <c r="D108" s="24">
        <v>3905676</v>
      </c>
      <c r="E108" s="24">
        <v>2596676</v>
      </c>
      <c r="F108" s="24">
        <v>2596676</v>
      </c>
      <c r="G108" s="25">
        <f t="shared" si="24"/>
        <v>66.484675124101429</v>
      </c>
      <c r="H108" s="25">
        <f t="shared" si="25"/>
        <v>100</v>
      </c>
      <c r="I108" s="28"/>
      <c r="J108" s="28"/>
      <c r="K108" s="28"/>
      <c r="L108" s="25"/>
      <c r="M108" s="34"/>
    </row>
    <row r="109" spans="1:13" s="4" customFormat="1" ht="31.5" x14ac:dyDescent="0.2">
      <c r="A109" s="19"/>
      <c r="B109" s="19">
        <v>41040000</v>
      </c>
      <c r="C109" s="59" t="s">
        <v>63</v>
      </c>
      <c r="D109" s="20">
        <f>+D110</f>
        <v>2172300</v>
      </c>
      <c r="E109" s="20">
        <f t="shared" ref="E109:F109" si="28">+E110</f>
        <v>1629225</v>
      </c>
      <c r="F109" s="20">
        <f t="shared" si="28"/>
        <v>1629225</v>
      </c>
      <c r="G109" s="21">
        <f t="shared" si="24"/>
        <v>75</v>
      </c>
      <c r="H109" s="21">
        <f t="shared" si="25"/>
        <v>100</v>
      </c>
      <c r="I109" s="22"/>
      <c r="J109" s="22"/>
      <c r="K109" s="22"/>
      <c r="L109" s="21"/>
      <c r="M109" s="70"/>
    </row>
    <row r="110" spans="1:13" s="16" customFormat="1" ht="78.75" x14ac:dyDescent="0.2">
      <c r="A110" s="60"/>
      <c r="B110" s="60">
        <v>41040200</v>
      </c>
      <c r="C110" s="61" t="s">
        <v>64</v>
      </c>
      <c r="D110" s="24">
        <v>2172300</v>
      </c>
      <c r="E110" s="24">
        <v>1629225</v>
      </c>
      <c r="F110" s="24">
        <v>1629225</v>
      </c>
      <c r="G110" s="25">
        <f t="shared" si="24"/>
        <v>75</v>
      </c>
      <c r="H110" s="25">
        <f t="shared" si="25"/>
        <v>100</v>
      </c>
      <c r="I110" s="28"/>
      <c r="J110" s="28"/>
      <c r="K110" s="28"/>
      <c r="L110" s="25"/>
      <c r="M110" s="34"/>
    </row>
    <row r="111" spans="1:13" s="4" customFormat="1" ht="31.5" x14ac:dyDescent="0.2">
      <c r="A111" s="19"/>
      <c r="B111" s="19">
        <v>41050000</v>
      </c>
      <c r="C111" s="59" t="s">
        <v>65</v>
      </c>
      <c r="D111" s="20">
        <f>+D112+D113+D114+D115+D116+D117+D118+D119</f>
        <v>5390194</v>
      </c>
      <c r="E111" s="20">
        <f t="shared" ref="E111:F111" si="29">+E112+E113+E114+E115+E116+E117+E118+E119</f>
        <v>4451847</v>
      </c>
      <c r="F111" s="20">
        <f t="shared" si="29"/>
        <v>3041131</v>
      </c>
      <c r="G111" s="21">
        <f t="shared" si="24"/>
        <v>56.419694727128558</v>
      </c>
      <c r="H111" s="21">
        <f t="shared" si="25"/>
        <v>68.311669291419946</v>
      </c>
      <c r="I111" s="22">
        <f>+I116+I119</f>
        <v>11743804</v>
      </c>
      <c r="J111" s="22"/>
      <c r="K111" s="22">
        <f>+K116+K119</f>
        <v>11743804</v>
      </c>
      <c r="L111" s="21">
        <f>+K111/I111*100</f>
        <v>100</v>
      </c>
      <c r="M111" s="70"/>
    </row>
    <row r="112" spans="1:13" s="16" customFormat="1" ht="47.25" x14ac:dyDescent="0.2">
      <c r="A112" s="60"/>
      <c r="B112" s="60">
        <v>41051000</v>
      </c>
      <c r="C112" s="61" t="s">
        <v>66</v>
      </c>
      <c r="D112" s="24">
        <v>1176200</v>
      </c>
      <c r="E112" s="24">
        <v>733100</v>
      </c>
      <c r="F112" s="24">
        <v>588400</v>
      </c>
      <c r="G112" s="25">
        <f t="shared" si="24"/>
        <v>50.025505866349263</v>
      </c>
      <c r="H112" s="25">
        <f t="shared" si="25"/>
        <v>80.261901514118122</v>
      </c>
      <c r="I112" s="28"/>
      <c r="J112" s="28"/>
      <c r="K112" s="28"/>
      <c r="L112" s="25"/>
      <c r="M112" s="34"/>
    </row>
    <row r="113" spans="1:13" s="16" customFormat="1" ht="47.25" x14ac:dyDescent="0.2">
      <c r="A113" s="60"/>
      <c r="B113" s="60">
        <v>41051100</v>
      </c>
      <c r="C113" s="61" t="s">
        <v>245</v>
      </c>
      <c r="D113" s="24">
        <v>53200</v>
      </c>
      <c r="E113" s="24">
        <v>53200</v>
      </c>
      <c r="F113" s="24">
        <v>53200</v>
      </c>
      <c r="G113" s="25">
        <f t="shared" si="24"/>
        <v>100</v>
      </c>
      <c r="H113" s="25">
        <f t="shared" si="25"/>
        <v>100</v>
      </c>
      <c r="I113" s="28"/>
      <c r="J113" s="28"/>
      <c r="K113" s="28"/>
      <c r="L113" s="25"/>
      <c r="M113" s="38"/>
    </row>
    <row r="114" spans="1:13" s="16" customFormat="1" ht="63" x14ac:dyDescent="0.2">
      <c r="A114" s="60"/>
      <c r="B114" s="60">
        <v>41051200</v>
      </c>
      <c r="C114" s="61" t="s">
        <v>67</v>
      </c>
      <c r="D114" s="24">
        <v>301713</v>
      </c>
      <c r="E114" s="24">
        <v>180016</v>
      </c>
      <c r="F114" s="24">
        <v>169811</v>
      </c>
      <c r="G114" s="25">
        <f t="shared" si="24"/>
        <v>56.282294763566696</v>
      </c>
      <c r="H114" s="25">
        <f t="shared" si="25"/>
        <v>94.331059461381201</v>
      </c>
      <c r="I114" s="28"/>
      <c r="J114" s="28"/>
      <c r="K114" s="28"/>
      <c r="L114" s="25"/>
      <c r="M114" s="34"/>
    </row>
    <row r="115" spans="1:13" s="16" customFormat="1" ht="63" x14ac:dyDescent="0.2">
      <c r="A115" s="60"/>
      <c r="B115" s="60">
        <v>41051400</v>
      </c>
      <c r="C115" s="61" t="s">
        <v>246</v>
      </c>
      <c r="D115" s="24">
        <v>1654563</v>
      </c>
      <c r="E115" s="24">
        <v>1654563</v>
      </c>
      <c r="F115" s="24">
        <v>394980</v>
      </c>
      <c r="G115" s="25">
        <f t="shared" si="24"/>
        <v>23.872164432542007</v>
      </c>
      <c r="H115" s="25">
        <f t="shared" si="25"/>
        <v>23.872164432542007</v>
      </c>
      <c r="I115" s="28"/>
      <c r="J115" s="28"/>
      <c r="K115" s="28"/>
      <c r="L115" s="25"/>
      <c r="M115" s="38"/>
    </row>
    <row r="116" spans="1:13" s="16" customFormat="1" ht="31.5" x14ac:dyDescent="0.2">
      <c r="A116" s="60"/>
      <c r="B116" s="60">
        <v>41053400</v>
      </c>
      <c r="C116" s="61" t="s">
        <v>208</v>
      </c>
      <c r="D116" s="24"/>
      <c r="E116" s="24"/>
      <c r="F116" s="24"/>
      <c r="G116" s="25"/>
      <c r="H116" s="25"/>
      <c r="I116" s="28">
        <v>1743804</v>
      </c>
      <c r="J116" s="28"/>
      <c r="K116" s="28">
        <v>1743804</v>
      </c>
      <c r="L116" s="25">
        <f>+K116/I116*100</f>
        <v>100</v>
      </c>
      <c r="M116" s="34"/>
    </row>
    <row r="117" spans="1:13" s="16" customFormat="1" ht="15.75" x14ac:dyDescent="0.2">
      <c r="A117" s="60"/>
      <c r="B117" s="60">
        <v>41053900</v>
      </c>
      <c r="C117" s="61" t="s">
        <v>165</v>
      </c>
      <c r="D117" s="24">
        <v>1210518</v>
      </c>
      <c r="E117" s="24">
        <v>836968</v>
      </c>
      <c r="F117" s="24">
        <v>840740</v>
      </c>
      <c r="G117" s="25">
        <f t="shared" si="24"/>
        <v>69.452911893916493</v>
      </c>
      <c r="H117" s="25">
        <f t="shared" si="25"/>
        <v>100.45067433880388</v>
      </c>
      <c r="I117" s="28"/>
      <c r="J117" s="28"/>
      <c r="K117" s="28"/>
      <c r="L117" s="25"/>
      <c r="M117" s="34"/>
    </row>
    <row r="118" spans="1:13" s="16" customFormat="1" ht="63" x14ac:dyDescent="0.2">
      <c r="A118" s="60"/>
      <c r="B118" s="60">
        <v>41055000</v>
      </c>
      <c r="C118" s="61" t="s">
        <v>68</v>
      </c>
      <c r="D118" s="24">
        <v>994000</v>
      </c>
      <c r="E118" s="24">
        <v>994000</v>
      </c>
      <c r="F118" s="24">
        <v>994000</v>
      </c>
      <c r="G118" s="25">
        <f t="shared" si="24"/>
        <v>100</v>
      </c>
      <c r="H118" s="25">
        <f t="shared" si="25"/>
        <v>100</v>
      </c>
      <c r="I118" s="28"/>
      <c r="J118" s="28"/>
      <c r="K118" s="28"/>
      <c r="L118" s="25"/>
      <c r="M118" s="34"/>
    </row>
    <row r="119" spans="1:13" s="16" customFormat="1" ht="94.5" x14ac:dyDescent="0.2">
      <c r="A119" s="60"/>
      <c r="B119" s="60">
        <v>41057100</v>
      </c>
      <c r="C119" s="61" t="s">
        <v>207</v>
      </c>
      <c r="D119" s="24"/>
      <c r="E119" s="24"/>
      <c r="F119" s="24"/>
      <c r="G119" s="25"/>
      <c r="H119" s="25"/>
      <c r="I119" s="28">
        <v>10000000</v>
      </c>
      <c r="J119" s="28"/>
      <c r="K119" s="28">
        <v>10000000</v>
      </c>
      <c r="L119" s="25">
        <f>+K119/I119*100</f>
        <v>100</v>
      </c>
      <c r="M119" s="34"/>
    </row>
    <row r="120" spans="1:13" s="75" customFormat="1" ht="15.75" x14ac:dyDescent="0.2">
      <c r="A120" s="94" t="s">
        <v>69</v>
      </c>
      <c r="B120" s="94"/>
      <c r="C120" s="94"/>
      <c r="D120" s="71">
        <f>D10+D63+D93</f>
        <v>147758000</v>
      </c>
      <c r="E120" s="71">
        <f>E10+E63+E93</f>
        <v>101345435</v>
      </c>
      <c r="F120" s="71">
        <f>F10+F63+F93</f>
        <v>102468244.97</v>
      </c>
      <c r="G120" s="72">
        <f t="shared" si="24"/>
        <v>69.348695143410168</v>
      </c>
      <c r="H120" s="72">
        <f t="shared" si="25"/>
        <v>101.1079038439176</v>
      </c>
      <c r="I120" s="73">
        <f>I10+I63+I93</f>
        <v>5620000</v>
      </c>
      <c r="J120" s="73">
        <f>J10+J63+J93</f>
        <v>702500</v>
      </c>
      <c r="K120" s="73">
        <f>K10+K63+K93</f>
        <v>4125848.62</v>
      </c>
      <c r="L120" s="72">
        <f>+K120/I120*100</f>
        <v>73.41367651245551</v>
      </c>
      <c r="M120" s="74"/>
    </row>
    <row r="121" spans="1:13" s="75" customFormat="1" ht="15.75" x14ac:dyDescent="0.2">
      <c r="A121" s="94" t="s">
        <v>70</v>
      </c>
      <c r="B121" s="94"/>
      <c r="C121" s="94"/>
      <c r="D121" s="71">
        <f>D10+D63+D93+D101</f>
        <v>292320870</v>
      </c>
      <c r="E121" s="71">
        <f>E10+E63+E93+E101</f>
        <v>208267683</v>
      </c>
      <c r="F121" s="71">
        <f>F10+F63+F93+F101</f>
        <v>209979776.97</v>
      </c>
      <c r="G121" s="72">
        <f t="shared" si="24"/>
        <v>71.831948560497921</v>
      </c>
      <c r="H121" s="72">
        <f t="shared" si="25"/>
        <v>100.82206415577207</v>
      </c>
      <c r="I121" s="73">
        <f>I10+I63+I93+I101</f>
        <v>17363804</v>
      </c>
      <c r="J121" s="73">
        <f>J10+J63+J93+J101</f>
        <v>702500</v>
      </c>
      <c r="K121" s="73">
        <f>K10+K63+K93+K101</f>
        <v>15869652.620000001</v>
      </c>
      <c r="L121" s="72">
        <f>+K121/I121*100</f>
        <v>91.395022772659729</v>
      </c>
      <c r="M121" s="74"/>
    </row>
    <row r="122" spans="1:13" x14ac:dyDescent="0.2">
      <c r="I122" s="10"/>
      <c r="J122" s="10"/>
      <c r="K122" s="10"/>
      <c r="L122" s="10"/>
    </row>
    <row r="124" spans="1:13" x14ac:dyDescent="0.2">
      <c r="D124" s="69"/>
      <c r="E124" s="69"/>
      <c r="F124" s="69"/>
    </row>
    <row r="126" spans="1:13" x14ac:dyDescent="0.2">
      <c r="D126" s="69"/>
      <c r="E126" s="69"/>
      <c r="F126" s="69"/>
    </row>
  </sheetData>
  <mergeCells count="21">
    <mergeCell ref="A2:K2"/>
    <mergeCell ref="A7:A8"/>
    <mergeCell ref="I7:I8"/>
    <mergeCell ref="J7:J8"/>
    <mergeCell ref="K7:K8"/>
    <mergeCell ref="B6:B8"/>
    <mergeCell ref="C6:C8"/>
    <mergeCell ref="D6:H6"/>
    <mergeCell ref="I6:L6"/>
    <mergeCell ref="A121:C121"/>
    <mergeCell ref="B3:M3"/>
    <mergeCell ref="D5:F5"/>
    <mergeCell ref="D7:D8"/>
    <mergeCell ref="E7:E8"/>
    <mergeCell ref="F7:F8"/>
    <mergeCell ref="H7:H8"/>
    <mergeCell ref="G7:G8"/>
    <mergeCell ref="M7:M8"/>
    <mergeCell ref="L7:L8"/>
    <mergeCell ref="A120:C120"/>
    <mergeCell ref="B9:L9"/>
  </mergeCells>
  <pageMargins left="3.937007874015748E-2" right="3.937007874015748E-2" top="0.39370078740157483" bottom="0.39370078740157483" header="0" footer="0"/>
  <pageSetup paperSize="9" scale="8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ВИДАТКИ</vt:lpstr>
      <vt:lpstr>ДОХОДИ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2021-10-25T12:32:53Z</cp:lastPrinted>
  <dcterms:created xsi:type="dcterms:W3CDTF">2021-04-12T05:30:00Z</dcterms:created>
  <dcterms:modified xsi:type="dcterms:W3CDTF">2021-10-25T12:34:28Z</dcterms:modified>
</cp:coreProperties>
</file>